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yus-my.sharepoint.com/personal/sara_scott_ey_com/Documents/Documents/"/>
    </mc:Choice>
  </mc:AlternateContent>
  <xr:revisionPtr revIDLastSave="0" documentId="8_{0C2A759D-8948-4A31-9952-BFC20D5CCAB5}" xr6:coauthVersionLast="47" xr6:coauthVersionMax="47" xr10:uidLastSave="{00000000-0000-0000-0000-000000000000}"/>
  <bookViews>
    <workbookView xWindow="-110" yWindow="-110" windowWidth="19420" windowHeight="10420" activeTab="1" xr2:uid="{00000000-000D-0000-FFFF-FFFF00000000}"/>
  </bookViews>
  <sheets>
    <sheet name="Reporting Rollforward Summary" sheetId="11" r:id="rId1"/>
    <sheet name="Detail Ob. and Exp. Rollforward" sheetId="15" r:id="rId2"/>
    <sheet name="ARPA Detail for 22Q4" sheetId="25" r:id="rId3"/>
    <sheet name="GL Reconciliation" sheetId="19" r:id="rId4"/>
    <sheet name="Revenue Recoupment" sheetId="23" r:id="rId5"/>
    <sheet name="ARPA Detail for 2021" sheetId="16" r:id="rId6"/>
    <sheet name="ARPA Detail for 22Q1" sheetId="17" r:id="rId7"/>
    <sheet name="ARPA Detail for 22Q2" sheetId="18" r:id="rId8"/>
    <sheet name="ARPA Detail for 22Q3" sheetId="24" r:id="rId9"/>
    <sheet name="Contact Tracing Recon" sheetId="28" r:id="rId10"/>
  </sheets>
  <definedNames>
    <definedName name="_xlnm._FilterDatabase" localSheetId="8" hidden="1">'ARPA Detail for 22Q3'!$A$38:$O$131</definedName>
    <definedName name="_xlnm._FilterDatabase" localSheetId="2" hidden="1">'ARPA Detail for 22Q4'!$A$27:$N$112</definedName>
    <definedName name="_xlnm._FilterDatabase" localSheetId="9" hidden="1">'Contact Tracing Recon'!$A$26:$P$516</definedName>
    <definedName name="Index_Sheet_Kutools">#REF!</definedName>
    <definedName name="_xlnm.Print_Titles" localSheetId="9">'Contact Tracing Recon'!$25:$25</definedName>
    <definedName name="_xlnm.Print_Titles" localSheetId="4">'Revenue Recoupment'!$1:$3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5" i="15" l="1"/>
  <c r="D65" i="15"/>
  <c r="H65" i="15"/>
  <c r="G65" i="15"/>
  <c r="K65" i="15"/>
  <c r="J65" i="15"/>
  <c r="N65" i="15"/>
  <c r="M65" i="15"/>
  <c r="Q65" i="15"/>
  <c r="P65" i="15"/>
  <c r="T65" i="15"/>
  <c r="S65" i="15"/>
  <c r="W65" i="15"/>
  <c r="V65" i="15"/>
  <c r="Z65" i="15"/>
  <c r="Y65" i="15"/>
  <c r="AB65" i="15"/>
  <c r="AC65" i="15"/>
  <c r="AC67" i="15"/>
  <c r="AC69" i="15" s="1"/>
  <c r="AD31" i="11"/>
  <c r="AC31" i="11"/>
  <c r="AA31" i="11"/>
  <c r="Z31" i="11"/>
  <c r="W31" i="11"/>
  <c r="V31" i="11"/>
  <c r="T31" i="11"/>
  <c r="S31" i="11"/>
  <c r="P31" i="11"/>
  <c r="O31" i="11"/>
  <c r="M31" i="11"/>
  <c r="L31" i="11"/>
  <c r="J31" i="11"/>
  <c r="I31" i="11"/>
  <c r="G31" i="11"/>
  <c r="F31" i="11"/>
  <c r="D31" i="11"/>
  <c r="C31" i="11"/>
  <c r="D24" i="11"/>
  <c r="C24" i="11"/>
  <c r="G24" i="11"/>
  <c r="F24" i="11"/>
  <c r="J24" i="11"/>
  <c r="I24" i="11"/>
  <c r="M24" i="11"/>
  <c r="L24" i="11"/>
  <c r="Q24" i="11"/>
  <c r="P24" i="11"/>
  <c r="O24" i="11"/>
  <c r="T24" i="11"/>
  <c r="S24" i="11"/>
  <c r="X24" i="11"/>
  <c r="W24" i="11"/>
  <c r="V24" i="11"/>
  <c r="AA24" i="11"/>
  <c r="Z24" i="11"/>
  <c r="AE24" i="11"/>
  <c r="AD24" i="11"/>
  <c r="AC24" i="11"/>
  <c r="AA23" i="11"/>
  <c r="Z23" i="11"/>
  <c r="AD23" i="11"/>
  <c r="W23" i="11"/>
  <c r="AC23" i="11" s="1"/>
  <c r="P23" i="11"/>
  <c r="V23" i="11" s="1"/>
  <c r="O23" i="11"/>
  <c r="J23" i="11"/>
  <c r="I23" i="11"/>
  <c r="Y44" i="15"/>
  <c r="S44" i="15"/>
  <c r="M44" i="15"/>
  <c r="H44" i="15"/>
  <c r="G44" i="15"/>
  <c r="E44" i="15"/>
  <c r="D44" i="15"/>
  <c r="D22" i="15"/>
  <c r="D16" i="15"/>
  <c r="AC11" i="15"/>
  <c r="AB11" i="15"/>
  <c r="G22" i="15"/>
  <c r="O22" i="15"/>
  <c r="M22" i="15"/>
  <c r="S22" i="15"/>
  <c r="Y22" i="15"/>
  <c r="Y16" i="15"/>
  <c r="M16" i="15"/>
  <c r="G16" i="15"/>
  <c r="E16" i="15"/>
  <c r="Z75" i="15"/>
  <c r="B5" i="25"/>
  <c r="D5" i="25" s="1"/>
  <c r="B2" i="25"/>
  <c r="B22" i="25"/>
  <c r="I10" i="28"/>
  <c r="Z13" i="15" s="1"/>
  <c r="I11" i="28"/>
  <c r="Z10" i="15" s="1"/>
  <c r="B6" i="25"/>
  <c r="D6" i="25" s="1"/>
  <c r="Z61" i="15" s="1"/>
  <c r="P22" i="11"/>
  <c r="W22" i="11" s="1"/>
  <c r="AD22" i="11" s="1"/>
  <c r="O22" i="11"/>
  <c r="V22" i="11" s="1"/>
  <c r="P21" i="11"/>
  <c r="J22" i="11"/>
  <c r="I22" i="11"/>
  <c r="J21" i="11"/>
  <c r="I21" i="11"/>
  <c r="O21" i="11" s="1"/>
  <c r="J20" i="11"/>
  <c r="P20" i="11" s="1"/>
  <c r="I20" i="11"/>
  <c r="O20" i="11" s="1"/>
  <c r="J10" i="15"/>
  <c r="P10" i="15" s="1"/>
  <c r="V10" i="15" s="1"/>
  <c r="AB10" i="15" s="1"/>
  <c r="W61" i="15"/>
  <c r="AC61" i="15" s="1"/>
  <c r="K61" i="15"/>
  <c r="Q61" i="15" s="1"/>
  <c r="V61" i="15" s="1"/>
  <c r="AB61" i="15" s="1"/>
  <c r="J61" i="15"/>
  <c r="P61" i="15" s="1"/>
  <c r="K60" i="15"/>
  <c r="Q60" i="15" s="1"/>
  <c r="W60" i="15" s="1"/>
  <c r="AC60" i="15" s="1"/>
  <c r="J60" i="15"/>
  <c r="P60" i="15" s="1"/>
  <c r="V60" i="15" s="1"/>
  <c r="AB60" i="15" s="1"/>
  <c r="Z80" i="15"/>
  <c r="T80" i="15"/>
  <c r="N80" i="15"/>
  <c r="H80" i="15"/>
  <c r="E80" i="15"/>
  <c r="Z46" i="15"/>
  <c r="K14" i="15"/>
  <c r="Z12" i="15"/>
  <c r="T13" i="15"/>
  <c r="T12" i="15"/>
  <c r="T10" i="15"/>
  <c r="T16" i="15" s="1"/>
  <c r="K11" i="15"/>
  <c r="Q11" i="15" s="1"/>
  <c r="W11" i="15" s="1"/>
  <c r="J11" i="15"/>
  <c r="P11" i="15" s="1"/>
  <c r="V11" i="15" s="1"/>
  <c r="G9" i="28"/>
  <c r="N13" i="15" s="1"/>
  <c r="N12" i="15"/>
  <c r="N10" i="15"/>
  <c r="E8" i="15"/>
  <c r="K8" i="15" s="1"/>
  <c r="Z16" i="15" l="1"/>
  <c r="N16" i="15"/>
  <c r="Q8" i="15"/>
  <c r="W8" i="15" l="1"/>
  <c r="AC8" i="15" s="1"/>
  <c r="D32" i="19"/>
  <c r="D31" i="19"/>
  <c r="D30" i="19"/>
  <c r="D29" i="19"/>
  <c r="D28" i="19"/>
  <c r="C33" i="19"/>
  <c r="B33" i="19"/>
  <c r="C32" i="19"/>
  <c r="C31" i="19"/>
  <c r="C30" i="19"/>
  <c r="C29" i="19"/>
  <c r="C28" i="19"/>
  <c r="B32" i="19"/>
  <c r="B31" i="19"/>
  <c r="B30" i="19"/>
  <c r="B29" i="19"/>
  <c r="B28" i="19"/>
  <c r="D7" i="19"/>
  <c r="C69" i="23"/>
  <c r="B254" i="28"/>
  <c r="E9" i="28"/>
  <c r="E12" i="28"/>
  <c r="H11" i="28"/>
  <c r="G11" i="28"/>
  <c r="F11" i="28"/>
  <c r="E11" i="28"/>
  <c r="I9" i="28"/>
  <c r="H9" i="28"/>
  <c r="I8" i="28"/>
  <c r="H8" i="28"/>
  <c r="G8" i="28"/>
  <c r="F8" i="28"/>
  <c r="E8" i="28"/>
  <c r="N516" i="28"/>
  <c r="P516" i="28" s="1"/>
  <c r="B516" i="28"/>
  <c r="B515" i="28"/>
  <c r="B514" i="28"/>
  <c r="B513" i="28"/>
  <c r="B512" i="28"/>
  <c r="B511" i="28"/>
  <c r="B510" i="28"/>
  <c r="B509" i="28"/>
  <c r="B508" i="28"/>
  <c r="B507" i="28"/>
  <c r="B506" i="28"/>
  <c r="B505" i="28"/>
  <c r="B504" i="28"/>
  <c r="B503" i="28"/>
  <c r="B502" i="28"/>
  <c r="B501" i="28"/>
  <c r="B500" i="28"/>
  <c r="B499" i="28"/>
  <c r="B498" i="28"/>
  <c r="B497" i="28"/>
  <c r="B496" i="28"/>
  <c r="B495" i="28"/>
  <c r="B494" i="28"/>
  <c r="B493" i="28"/>
  <c r="B492" i="28"/>
  <c r="B491" i="28"/>
  <c r="B490" i="28"/>
  <c r="B489" i="28"/>
  <c r="B488" i="28"/>
  <c r="B487" i="28"/>
  <c r="B486" i="28"/>
  <c r="B485" i="28"/>
  <c r="B484" i="28"/>
  <c r="B483" i="28"/>
  <c r="B482" i="28"/>
  <c r="B481" i="28"/>
  <c r="B480" i="28"/>
  <c r="B479" i="28"/>
  <c r="B478" i="28"/>
  <c r="B477" i="28"/>
  <c r="B476" i="28"/>
  <c r="B475" i="28"/>
  <c r="B474" i="28"/>
  <c r="B473" i="28"/>
  <c r="B472" i="28"/>
  <c r="B471" i="28"/>
  <c r="B470" i="28"/>
  <c r="B469" i="28"/>
  <c r="B468" i="28"/>
  <c r="B467" i="28"/>
  <c r="B466" i="28"/>
  <c r="B465" i="28"/>
  <c r="B464" i="28"/>
  <c r="B463" i="28"/>
  <c r="B462" i="28"/>
  <c r="B461" i="28"/>
  <c r="B460" i="28"/>
  <c r="B459" i="28"/>
  <c r="B458" i="28"/>
  <c r="B457" i="28"/>
  <c r="B456" i="28"/>
  <c r="B455" i="28"/>
  <c r="B454" i="28"/>
  <c r="B453" i="28"/>
  <c r="B452" i="28"/>
  <c r="B451" i="28"/>
  <c r="B450" i="28"/>
  <c r="B449" i="28"/>
  <c r="B448" i="28"/>
  <c r="B447" i="28"/>
  <c r="B446" i="28"/>
  <c r="B445" i="28"/>
  <c r="B444" i="28"/>
  <c r="B443" i="28"/>
  <c r="B442" i="28"/>
  <c r="B441" i="28"/>
  <c r="B440" i="28"/>
  <c r="B439" i="28"/>
  <c r="B438" i="28"/>
  <c r="B437" i="28"/>
  <c r="B436" i="28"/>
  <c r="B435" i="28"/>
  <c r="B434" i="28"/>
  <c r="B433" i="28"/>
  <c r="B432" i="28"/>
  <c r="B431" i="28"/>
  <c r="B430" i="28"/>
  <c r="B429" i="28"/>
  <c r="B428" i="28"/>
  <c r="B427" i="28"/>
  <c r="B426" i="28"/>
  <c r="B425" i="28"/>
  <c r="B424" i="28"/>
  <c r="B423" i="28"/>
  <c r="B422" i="28"/>
  <c r="B421" i="28"/>
  <c r="B420" i="28"/>
  <c r="B419" i="28"/>
  <c r="B418" i="28"/>
  <c r="B417" i="28"/>
  <c r="B416" i="28"/>
  <c r="B415" i="28"/>
  <c r="B414" i="28"/>
  <c r="B413" i="28"/>
  <c r="B412" i="28"/>
  <c r="B411" i="28"/>
  <c r="B410" i="28"/>
  <c r="B409" i="28"/>
  <c r="B408" i="28"/>
  <c r="B407" i="28"/>
  <c r="B406" i="28"/>
  <c r="B405" i="28"/>
  <c r="B404" i="28"/>
  <c r="B403" i="28"/>
  <c r="B402" i="28"/>
  <c r="B401" i="28"/>
  <c r="B400" i="28"/>
  <c r="B399" i="28"/>
  <c r="B398" i="28"/>
  <c r="B397" i="28"/>
  <c r="B396" i="28"/>
  <c r="B395" i="28"/>
  <c r="B394" i="28"/>
  <c r="B393" i="28"/>
  <c r="B392" i="28"/>
  <c r="B391" i="28"/>
  <c r="B390" i="28"/>
  <c r="B389" i="28"/>
  <c r="B388" i="28"/>
  <c r="B387" i="28"/>
  <c r="B386" i="28"/>
  <c r="B385" i="28"/>
  <c r="B384" i="28"/>
  <c r="B383" i="28"/>
  <c r="B382" i="28"/>
  <c r="B381" i="28"/>
  <c r="B380" i="28"/>
  <c r="B379" i="28"/>
  <c r="B378" i="28"/>
  <c r="B377" i="28"/>
  <c r="B376" i="28"/>
  <c r="B375" i="28"/>
  <c r="B374" i="28"/>
  <c r="B373" i="28"/>
  <c r="B372" i="28"/>
  <c r="B371" i="28"/>
  <c r="B370" i="28"/>
  <c r="B369" i="28"/>
  <c r="B368" i="28"/>
  <c r="B367" i="28"/>
  <c r="B366" i="28"/>
  <c r="B365" i="28"/>
  <c r="B364" i="28"/>
  <c r="B363" i="28"/>
  <c r="B362" i="28"/>
  <c r="B361" i="28"/>
  <c r="B360" i="28"/>
  <c r="B359" i="28"/>
  <c r="B358" i="28"/>
  <c r="B357" i="28"/>
  <c r="B356" i="28"/>
  <c r="B355" i="28"/>
  <c r="B354" i="28"/>
  <c r="B353" i="28"/>
  <c r="B352" i="28"/>
  <c r="B351" i="28"/>
  <c r="B350" i="28"/>
  <c r="B349" i="28"/>
  <c r="B348" i="28"/>
  <c r="B347" i="28"/>
  <c r="B346" i="28"/>
  <c r="B345" i="28"/>
  <c r="B344" i="28"/>
  <c r="B343" i="28"/>
  <c r="B342" i="28"/>
  <c r="B341" i="28"/>
  <c r="B340" i="28"/>
  <c r="B339" i="28"/>
  <c r="B338" i="28"/>
  <c r="B337" i="28"/>
  <c r="B336" i="28"/>
  <c r="B335" i="28"/>
  <c r="B334" i="28"/>
  <c r="B333" i="28"/>
  <c r="B332" i="28"/>
  <c r="B331" i="28"/>
  <c r="B330" i="28"/>
  <c r="B329" i="28"/>
  <c r="B328" i="28"/>
  <c r="B327" i="28"/>
  <c r="B326" i="28"/>
  <c r="B325" i="28"/>
  <c r="B324" i="28"/>
  <c r="B323" i="28"/>
  <c r="B322" i="28"/>
  <c r="B321" i="28"/>
  <c r="B320" i="28"/>
  <c r="B319" i="28"/>
  <c r="B318" i="28"/>
  <c r="B317" i="28"/>
  <c r="B316" i="28"/>
  <c r="B315" i="28"/>
  <c r="B314" i="28"/>
  <c r="B313" i="28"/>
  <c r="B312" i="28"/>
  <c r="B311" i="28"/>
  <c r="B310" i="28"/>
  <c r="B309" i="28"/>
  <c r="B308" i="28"/>
  <c r="B307" i="28"/>
  <c r="B306" i="28"/>
  <c r="B305" i="28"/>
  <c r="B304" i="28"/>
  <c r="B303" i="28"/>
  <c r="B302" i="28"/>
  <c r="B301" i="28"/>
  <c r="B300" i="28"/>
  <c r="B299" i="28"/>
  <c r="B298" i="28"/>
  <c r="B297" i="28"/>
  <c r="B296" i="28"/>
  <c r="B295" i="28"/>
  <c r="B294" i="28"/>
  <c r="B293" i="28"/>
  <c r="B292" i="28"/>
  <c r="B291" i="28"/>
  <c r="B290" i="28"/>
  <c r="B289" i="28"/>
  <c r="B288" i="28"/>
  <c r="B287" i="28"/>
  <c r="B286" i="28"/>
  <c r="B285" i="28"/>
  <c r="B284" i="28"/>
  <c r="B283" i="28"/>
  <c r="B282" i="28"/>
  <c r="B281" i="28"/>
  <c r="B280" i="28"/>
  <c r="B279" i="28"/>
  <c r="B278" i="28"/>
  <c r="B277" i="28"/>
  <c r="B276" i="28"/>
  <c r="B275" i="28"/>
  <c r="B274" i="28"/>
  <c r="B273" i="28"/>
  <c r="B272" i="28"/>
  <c r="B271" i="28"/>
  <c r="B270" i="28"/>
  <c r="B269" i="28"/>
  <c r="B268" i="28"/>
  <c r="B267" i="28"/>
  <c r="B266" i="28"/>
  <c r="B265" i="28"/>
  <c r="B264" i="28"/>
  <c r="B263" i="28"/>
  <c r="B262" i="28"/>
  <c r="B261" i="28"/>
  <c r="B260" i="28"/>
  <c r="B259" i="28"/>
  <c r="B258" i="28"/>
  <c r="B257" i="28"/>
  <c r="B256" i="28"/>
  <c r="B255" i="28"/>
  <c r="B253" i="28"/>
  <c r="B252" i="28"/>
  <c r="B251" i="28"/>
  <c r="B250" i="28"/>
  <c r="B249" i="28"/>
  <c r="B248" i="28"/>
  <c r="B247" i="28"/>
  <c r="B246" i="28"/>
  <c r="B245" i="28"/>
  <c r="B244" i="28"/>
  <c r="B243" i="28"/>
  <c r="B242" i="28"/>
  <c r="B241" i="28"/>
  <c r="B240" i="28"/>
  <c r="B239" i="28"/>
  <c r="B238" i="28"/>
  <c r="B237" i="28"/>
  <c r="B236" i="28"/>
  <c r="B235" i="28"/>
  <c r="B234" i="28"/>
  <c r="B233" i="28"/>
  <c r="B232" i="28"/>
  <c r="B231" i="28"/>
  <c r="B230" i="28"/>
  <c r="B229" i="28"/>
  <c r="B228" i="28"/>
  <c r="B227" i="28"/>
  <c r="B226" i="28"/>
  <c r="B225" i="28"/>
  <c r="B224" i="28"/>
  <c r="B223" i="28"/>
  <c r="B222" i="28"/>
  <c r="B221" i="28"/>
  <c r="B220" i="28"/>
  <c r="B219" i="28"/>
  <c r="B218" i="28"/>
  <c r="B217" i="28"/>
  <c r="B216" i="28"/>
  <c r="B215" i="28"/>
  <c r="B214" i="28"/>
  <c r="B213" i="28"/>
  <c r="B212" i="28"/>
  <c r="B211" i="28"/>
  <c r="B210" i="28"/>
  <c r="B209" i="28"/>
  <c r="B208" i="28"/>
  <c r="B207" i="28"/>
  <c r="B206" i="28"/>
  <c r="B205" i="28"/>
  <c r="B204" i="28"/>
  <c r="B203" i="28"/>
  <c r="B202" i="28"/>
  <c r="B201" i="28"/>
  <c r="B200" i="28"/>
  <c r="B199" i="28"/>
  <c r="B198" i="28"/>
  <c r="B197" i="28"/>
  <c r="B196" i="28"/>
  <c r="B195" i="28"/>
  <c r="B194" i="28"/>
  <c r="B193" i="28"/>
  <c r="B192" i="28"/>
  <c r="B191" i="28"/>
  <c r="B190" i="28"/>
  <c r="B189" i="28"/>
  <c r="B188" i="28"/>
  <c r="B187" i="28"/>
  <c r="B186" i="28"/>
  <c r="B185" i="28"/>
  <c r="B184" i="28"/>
  <c r="B183" i="28"/>
  <c r="B182" i="28"/>
  <c r="B181" i="28"/>
  <c r="B180" i="28"/>
  <c r="B179" i="28"/>
  <c r="B178" i="28"/>
  <c r="B177" i="28"/>
  <c r="B176" i="28"/>
  <c r="B175" i="28"/>
  <c r="B174" i="28"/>
  <c r="B173" i="28"/>
  <c r="B172" i="28"/>
  <c r="B171" i="28"/>
  <c r="B170" i="28"/>
  <c r="B169" i="28"/>
  <c r="B168" i="28"/>
  <c r="B167" i="28"/>
  <c r="B166" i="28"/>
  <c r="B165" i="28"/>
  <c r="B164" i="28"/>
  <c r="B163" i="28"/>
  <c r="B162" i="28"/>
  <c r="B161" i="28"/>
  <c r="B160" i="28"/>
  <c r="B159" i="28"/>
  <c r="B158" i="28"/>
  <c r="B157" i="28"/>
  <c r="B156" i="28"/>
  <c r="B155" i="28"/>
  <c r="B154" i="28"/>
  <c r="B153" i="28"/>
  <c r="B152" i="28"/>
  <c r="B151" i="28"/>
  <c r="B150" i="28"/>
  <c r="B149" i="28"/>
  <c r="B148" i="28"/>
  <c r="B147" i="28"/>
  <c r="B146" i="28"/>
  <c r="B145" i="28"/>
  <c r="B144" i="28"/>
  <c r="B143" i="28"/>
  <c r="B142" i="28"/>
  <c r="B141" i="28"/>
  <c r="B140" i="28"/>
  <c r="B139" i="28"/>
  <c r="B138" i="28"/>
  <c r="B137" i="28"/>
  <c r="B136" i="28"/>
  <c r="B135" i="28"/>
  <c r="B134" i="28"/>
  <c r="B133" i="28"/>
  <c r="B132" i="28"/>
  <c r="B131" i="28"/>
  <c r="B130" i="28"/>
  <c r="B129" i="28"/>
  <c r="B128" i="28"/>
  <c r="B127" i="28"/>
  <c r="B126" i="28"/>
  <c r="B125" i="28"/>
  <c r="B124" i="28"/>
  <c r="B123" i="28"/>
  <c r="B122" i="28"/>
  <c r="B121" i="28"/>
  <c r="B120" i="28"/>
  <c r="B119" i="28"/>
  <c r="B118" i="28"/>
  <c r="B117" i="28"/>
  <c r="B116" i="28"/>
  <c r="B115" i="28"/>
  <c r="B114" i="28"/>
  <c r="B113" i="28"/>
  <c r="B112" i="28"/>
  <c r="B111" i="28"/>
  <c r="B110" i="28"/>
  <c r="B109" i="28"/>
  <c r="B108" i="28"/>
  <c r="B107" i="28"/>
  <c r="B106" i="28"/>
  <c r="B105" i="28"/>
  <c r="B104" i="28"/>
  <c r="B103" i="28"/>
  <c r="B102" i="28"/>
  <c r="B101" i="28"/>
  <c r="B100" i="28"/>
  <c r="B99" i="28"/>
  <c r="B98" i="28"/>
  <c r="B97" i="28"/>
  <c r="B96" i="28"/>
  <c r="B95" i="28"/>
  <c r="B94" i="28"/>
  <c r="B93" i="28"/>
  <c r="B92" i="28"/>
  <c r="B91" i="28"/>
  <c r="B90" i="28"/>
  <c r="B89" i="28"/>
  <c r="B88" i="28"/>
  <c r="B87" i="28"/>
  <c r="B86" i="28"/>
  <c r="B85" i="28"/>
  <c r="B84" i="28"/>
  <c r="B83" i="28"/>
  <c r="B82" i="28"/>
  <c r="B81" i="28"/>
  <c r="B80" i="28"/>
  <c r="B79" i="28"/>
  <c r="B78" i="28"/>
  <c r="B77" i="28"/>
  <c r="B76" i="28"/>
  <c r="B75" i="28"/>
  <c r="B74" i="28"/>
  <c r="B73" i="28"/>
  <c r="B72" i="28"/>
  <c r="B71" i="28"/>
  <c r="B70" i="28"/>
  <c r="B69" i="28"/>
  <c r="B68" i="28"/>
  <c r="B67" i="28"/>
  <c r="B66" i="28"/>
  <c r="B65" i="28"/>
  <c r="B64" i="28"/>
  <c r="B63" i="28"/>
  <c r="B62" i="28"/>
  <c r="B61" i="28"/>
  <c r="B60" i="28"/>
  <c r="B59" i="28"/>
  <c r="B58" i="28"/>
  <c r="B57" i="28"/>
  <c r="B56" i="28"/>
  <c r="B55" i="28"/>
  <c r="B54" i="28"/>
  <c r="B53" i="28"/>
  <c r="B52" i="28"/>
  <c r="B51" i="28"/>
  <c r="B50" i="28"/>
  <c r="B49" i="28"/>
  <c r="B48" i="28"/>
  <c r="B47" i="28"/>
  <c r="B46" i="28"/>
  <c r="B45" i="28"/>
  <c r="B44" i="28"/>
  <c r="B43" i="28"/>
  <c r="B42" i="28"/>
  <c r="B41" i="28"/>
  <c r="B40" i="28"/>
  <c r="B39" i="28"/>
  <c r="B38" i="28"/>
  <c r="B37" i="28"/>
  <c r="B36" i="28"/>
  <c r="B35" i="28"/>
  <c r="B34" i="28"/>
  <c r="B33" i="28"/>
  <c r="B32" i="28"/>
  <c r="B31" i="28"/>
  <c r="B30" i="28"/>
  <c r="B29" i="28"/>
  <c r="B12" i="25"/>
  <c r="D22" i="25"/>
  <c r="B21" i="25"/>
  <c r="D21" i="25" s="1"/>
  <c r="Z34" i="15" s="1"/>
  <c r="B20" i="25"/>
  <c r="B19" i="25"/>
  <c r="B18" i="25"/>
  <c r="B17" i="25"/>
  <c r="B16" i="25"/>
  <c r="B15" i="25"/>
  <c r="B14" i="25"/>
  <c r="B13" i="25"/>
  <c r="B11" i="25"/>
  <c r="B10" i="25"/>
  <c r="B9" i="25"/>
  <c r="B8" i="25"/>
  <c r="B7" i="25"/>
  <c r="B4" i="25"/>
  <c r="B3" i="25"/>
  <c r="B6" i="24"/>
  <c r="D33" i="19" l="1"/>
  <c r="I13" i="28"/>
  <c r="E10" i="28"/>
  <c r="E13" i="28" s="1"/>
  <c r="F10" i="28"/>
  <c r="F13" i="28" s="1"/>
  <c r="H9" i="15" s="1"/>
  <c r="H16" i="15" s="1"/>
  <c r="G10" i="28"/>
  <c r="H10" i="28"/>
  <c r="H13" i="28" s="1"/>
  <c r="J12" i="28"/>
  <c r="J11" i="28"/>
  <c r="E20" i="28"/>
  <c r="H19" i="28"/>
  <c r="G19" i="28"/>
  <c r="F19" i="28"/>
  <c r="I20" i="28"/>
  <c r="E19" i="28"/>
  <c r="H20" i="28"/>
  <c r="G20" i="28"/>
  <c r="F20" i="28"/>
  <c r="I19" i="28"/>
  <c r="J9" i="28"/>
  <c r="J8" i="28"/>
  <c r="Z22" i="11"/>
  <c r="AC22" i="11" s="1"/>
  <c r="Z21" i="11"/>
  <c r="Z20" i="11"/>
  <c r="Z15" i="11"/>
  <c r="Z16" i="11"/>
  <c r="Z17" i="11"/>
  <c r="Z18" i="11"/>
  <c r="Z19" i="11"/>
  <c r="Z14" i="11"/>
  <c r="AA21" i="11"/>
  <c r="AA20" i="11"/>
  <c r="AA19" i="11"/>
  <c r="AA18" i="11"/>
  <c r="AA17" i="11"/>
  <c r="AA16" i="11"/>
  <c r="AA15" i="11"/>
  <c r="AA14" i="11"/>
  <c r="AA11" i="11"/>
  <c r="J10" i="28" l="1"/>
  <c r="J13" i="28" s="1"/>
  <c r="G13" i="28"/>
  <c r="G21" i="28"/>
  <c r="E21" i="28"/>
  <c r="F21" i="28"/>
  <c r="H21" i="28"/>
  <c r="J19" i="28"/>
  <c r="J20" i="28"/>
  <c r="I21" i="28"/>
  <c r="J21" i="28" l="1"/>
  <c r="Z32" i="15"/>
  <c r="D19" i="25"/>
  <c r="Z40" i="15" s="1"/>
  <c r="D18" i="25"/>
  <c r="Z26" i="15" s="1"/>
  <c r="D17" i="25"/>
  <c r="Z29" i="15"/>
  <c r="D12" i="25"/>
  <c r="Z24" i="15" s="1"/>
  <c r="D15" i="25"/>
  <c r="D14" i="25"/>
  <c r="Z30" i="15"/>
  <c r="D11" i="25"/>
  <c r="D10" i="25"/>
  <c r="D9" i="25"/>
  <c r="Z42" i="15" s="1"/>
  <c r="D8" i="25"/>
  <c r="Z25" i="15" s="1"/>
  <c r="D7" i="25"/>
  <c r="Z27" i="15" s="1"/>
  <c r="D4" i="25"/>
  <c r="Z20" i="15" s="1"/>
  <c r="D3" i="25"/>
  <c r="Z18" i="15" s="1"/>
  <c r="D2" i="25"/>
  <c r="Z63" i="15"/>
  <c r="Y63" i="15"/>
  <c r="Z9" i="11"/>
  <c r="Z37" i="15"/>
  <c r="Z36" i="15"/>
  <c r="Z35" i="15"/>
  <c r="Z33" i="15"/>
  <c r="Z28" i="15"/>
  <c r="Z10" i="11"/>
  <c r="Z8" i="11"/>
  <c r="Z44" i="15" l="1"/>
  <c r="Z22" i="15"/>
  <c r="Z67" i="15" s="1"/>
  <c r="AA9" i="11"/>
  <c r="Y67" i="15"/>
  <c r="Y69" i="15" s="1"/>
  <c r="AA8" i="11"/>
  <c r="Z79" i="15"/>
  <c r="Z81" i="15" s="1"/>
  <c r="Z11" i="11"/>
  <c r="Z19" i="15"/>
  <c r="D16" i="25"/>
  <c r="D13" i="25"/>
  <c r="D20" i="25"/>
  <c r="Z74" i="15" l="1"/>
  <c r="Z69" i="15"/>
  <c r="D23" i="25"/>
  <c r="B14" i="19" s="1"/>
  <c r="M42" i="18"/>
  <c r="AA10" i="11" l="1"/>
  <c r="AA12" i="11" s="1"/>
  <c r="AA26" i="11" s="1"/>
  <c r="Z76" i="15"/>
  <c r="D14" i="19"/>
  <c r="Z12" i="11"/>
  <c r="Z26" i="11" s="1"/>
  <c r="S13" i="15"/>
  <c r="S12" i="15"/>
  <c r="S16" i="15" s="1"/>
  <c r="K68" i="15"/>
  <c r="J68" i="15"/>
  <c r="T68" i="15"/>
  <c r="Z30" i="11" l="1"/>
  <c r="Z32" i="11"/>
  <c r="AA30" i="11"/>
  <c r="AA32" i="11"/>
  <c r="P131" i="24"/>
  <c r="P130" i="24"/>
  <c r="P129" i="24"/>
  <c r="P128" i="24"/>
  <c r="P127" i="24"/>
  <c r="P126" i="24"/>
  <c r="P125" i="24"/>
  <c r="P124" i="24"/>
  <c r="P123" i="24"/>
  <c r="P122" i="24"/>
  <c r="P121" i="24"/>
  <c r="P120" i="24"/>
  <c r="P119" i="24"/>
  <c r="P118" i="24"/>
  <c r="P117" i="24"/>
  <c r="P116" i="24"/>
  <c r="P115" i="24"/>
  <c r="P114" i="24"/>
  <c r="P113" i="24"/>
  <c r="P112" i="24"/>
  <c r="P111" i="24"/>
  <c r="P110" i="24"/>
  <c r="P109" i="24"/>
  <c r="P108" i="24"/>
  <c r="P107" i="24"/>
  <c r="P106" i="24"/>
  <c r="P105" i="24"/>
  <c r="P104" i="24"/>
  <c r="P103" i="24"/>
  <c r="P102" i="24"/>
  <c r="P101" i="24"/>
  <c r="P100" i="24"/>
  <c r="P99" i="24"/>
  <c r="P98" i="24"/>
  <c r="P97" i="24"/>
  <c r="P96" i="24"/>
  <c r="P95" i="24"/>
  <c r="P94" i="24"/>
  <c r="P93" i="24"/>
  <c r="P92" i="24"/>
  <c r="P91" i="24"/>
  <c r="P90" i="24"/>
  <c r="P89" i="24"/>
  <c r="P88" i="24"/>
  <c r="P87" i="24"/>
  <c r="P86" i="24"/>
  <c r="P85" i="24"/>
  <c r="P84" i="24"/>
  <c r="P83" i="24"/>
  <c r="P82" i="24"/>
  <c r="P81" i="24"/>
  <c r="P80" i="24"/>
  <c r="P79" i="24"/>
  <c r="P78" i="24"/>
  <c r="P77" i="24"/>
  <c r="P76" i="24"/>
  <c r="P75" i="24"/>
  <c r="P74" i="24"/>
  <c r="P73" i="24"/>
  <c r="P72" i="24"/>
  <c r="P71" i="24"/>
  <c r="P70" i="24"/>
  <c r="P69" i="24"/>
  <c r="P68" i="24"/>
  <c r="P67" i="24"/>
  <c r="P66" i="24"/>
  <c r="O65" i="24"/>
  <c r="P65" i="24" s="1"/>
  <c r="O64" i="24"/>
  <c r="P64" i="24" s="1"/>
  <c r="O63" i="24"/>
  <c r="P63" i="24" s="1"/>
  <c r="O62" i="24"/>
  <c r="P62" i="24" s="1"/>
  <c r="O61" i="24"/>
  <c r="P61" i="24" s="1"/>
  <c r="O60" i="24"/>
  <c r="P60" i="24" s="1"/>
  <c r="O59" i="24"/>
  <c r="P59" i="24" s="1"/>
  <c r="O58" i="24"/>
  <c r="P58" i="24" s="1"/>
  <c r="O57" i="24"/>
  <c r="P57" i="24" s="1"/>
  <c r="O56" i="24"/>
  <c r="P56" i="24" s="1"/>
  <c r="O55" i="24"/>
  <c r="P55" i="24" s="1"/>
  <c r="O54" i="24"/>
  <c r="P54" i="24" s="1"/>
  <c r="O53" i="24"/>
  <c r="P53" i="24" s="1"/>
  <c r="O52" i="24"/>
  <c r="P52" i="24" s="1"/>
  <c r="O51" i="24"/>
  <c r="P51" i="24" s="1"/>
  <c r="O50" i="24"/>
  <c r="P50" i="24" s="1"/>
  <c r="O49" i="24"/>
  <c r="P49" i="24" s="1"/>
  <c r="O48" i="24"/>
  <c r="P48" i="24" s="1"/>
  <c r="O47" i="24"/>
  <c r="P47" i="24" s="1"/>
  <c r="O46" i="24"/>
  <c r="P46" i="24" s="1"/>
  <c r="O45" i="24"/>
  <c r="P45" i="24" s="1"/>
  <c r="O44" i="24"/>
  <c r="P44" i="24" s="1"/>
  <c r="O43" i="24"/>
  <c r="P43" i="24" s="1"/>
  <c r="O42" i="24"/>
  <c r="P42" i="24" s="1"/>
  <c r="O41" i="24"/>
  <c r="P41" i="24" s="1"/>
  <c r="O40" i="24"/>
  <c r="P40" i="24" s="1"/>
  <c r="O39" i="24"/>
  <c r="P39" i="24" s="1"/>
  <c r="M131" i="24"/>
  <c r="M130" i="24"/>
  <c r="M129" i="24"/>
  <c r="M128" i="24"/>
  <c r="M127" i="24"/>
  <c r="M126" i="24"/>
  <c r="M125" i="24"/>
  <c r="M124" i="24"/>
  <c r="M123" i="24"/>
  <c r="M122" i="24"/>
  <c r="M121" i="24"/>
  <c r="M120" i="24"/>
  <c r="M119" i="24"/>
  <c r="M118" i="24"/>
  <c r="M117" i="24"/>
  <c r="M116" i="24"/>
  <c r="M115" i="24"/>
  <c r="M114" i="24"/>
  <c r="M113" i="24"/>
  <c r="M112" i="24"/>
  <c r="M111" i="24"/>
  <c r="M110" i="24"/>
  <c r="M109" i="24"/>
  <c r="M108" i="24"/>
  <c r="M107" i="24"/>
  <c r="M106" i="24"/>
  <c r="M105" i="24"/>
  <c r="M104" i="24"/>
  <c r="M103" i="24"/>
  <c r="M102" i="24"/>
  <c r="M101" i="24"/>
  <c r="M100" i="24"/>
  <c r="M99" i="24"/>
  <c r="M98" i="24"/>
  <c r="M97" i="24"/>
  <c r="M96" i="24"/>
  <c r="M95" i="24"/>
  <c r="M94" i="24"/>
  <c r="M93" i="24"/>
  <c r="M92" i="24"/>
  <c r="M91" i="24"/>
  <c r="M90" i="24"/>
  <c r="M89" i="24"/>
  <c r="M88" i="24"/>
  <c r="M87" i="24"/>
  <c r="M86" i="24"/>
  <c r="M85" i="24"/>
  <c r="M84" i="24"/>
  <c r="M83" i="24"/>
  <c r="M82" i="24"/>
  <c r="M81" i="24"/>
  <c r="M80" i="24"/>
  <c r="M79" i="24"/>
  <c r="M78" i="24"/>
  <c r="M77" i="24"/>
  <c r="M76" i="24"/>
  <c r="M75" i="24"/>
  <c r="M74" i="24"/>
  <c r="M73" i="24"/>
  <c r="M72" i="24"/>
  <c r="M71" i="24"/>
  <c r="M70" i="24"/>
  <c r="M69" i="24"/>
  <c r="M68" i="24"/>
  <c r="M67" i="24"/>
  <c r="M66" i="24"/>
  <c r="M65" i="24"/>
  <c r="M64" i="24"/>
  <c r="M63" i="24"/>
  <c r="M62" i="24"/>
  <c r="M61" i="24"/>
  <c r="M60" i="24"/>
  <c r="M59" i="24"/>
  <c r="M58" i="24"/>
  <c r="M57" i="24"/>
  <c r="M56" i="24"/>
  <c r="M55" i="24"/>
  <c r="M54" i="24"/>
  <c r="M53" i="24"/>
  <c r="M52" i="24"/>
  <c r="M51" i="24"/>
  <c r="M50" i="24"/>
  <c r="M49" i="24"/>
  <c r="M48" i="24"/>
  <c r="M47" i="24"/>
  <c r="M46" i="24"/>
  <c r="M45" i="24"/>
  <c r="M44" i="24"/>
  <c r="M43" i="24"/>
  <c r="M42" i="24"/>
  <c r="M41" i="24"/>
  <c r="M40" i="24"/>
  <c r="M39" i="24"/>
  <c r="C12" i="19"/>
  <c r="B12" i="19"/>
  <c r="C11" i="19"/>
  <c r="B11" i="19"/>
  <c r="C10" i="19"/>
  <c r="B10" i="19"/>
  <c r="N244" i="16"/>
  <c r="E18" i="15"/>
  <c r="E22" i="15" s="1"/>
  <c r="E53" i="15"/>
  <c r="E52" i="15"/>
  <c r="E54" i="15"/>
  <c r="E51" i="15"/>
  <c r="E49" i="15"/>
  <c r="E50" i="15"/>
  <c r="C34" i="24"/>
  <c r="C15" i="19" l="1"/>
  <c r="C17" i="19" s="1"/>
  <c r="B3" i="24"/>
  <c r="D3" i="24" s="1"/>
  <c r="T20" i="15" s="1"/>
  <c r="B33" i="24"/>
  <c r="D33" i="24" s="1"/>
  <c r="B10" i="24"/>
  <c r="D10" i="24" s="1"/>
  <c r="B18" i="24"/>
  <c r="B26" i="24"/>
  <c r="D26" i="24" s="1"/>
  <c r="B2" i="24"/>
  <c r="D2" i="24" s="1"/>
  <c r="B11" i="24"/>
  <c r="D11" i="24" s="1"/>
  <c r="B19" i="24"/>
  <c r="T29" i="15" s="1"/>
  <c r="B27" i="24"/>
  <c r="D27" i="24" s="1"/>
  <c r="B28" i="24"/>
  <c r="D28" i="24" s="1"/>
  <c r="B4" i="24"/>
  <c r="D4" i="24" s="1"/>
  <c r="B13" i="24"/>
  <c r="D13" i="24" s="1"/>
  <c r="B21" i="24"/>
  <c r="D21" i="24" s="1"/>
  <c r="B29" i="24"/>
  <c r="D29" i="24" s="1"/>
  <c r="B12" i="24"/>
  <c r="D12" i="24" s="1"/>
  <c r="B5" i="24"/>
  <c r="D5" i="24" s="1"/>
  <c r="B14" i="24"/>
  <c r="D14" i="24" s="1"/>
  <c r="B22" i="24"/>
  <c r="D22" i="24" s="1"/>
  <c r="B30" i="24"/>
  <c r="T24" i="15" s="1"/>
  <c r="D6" i="24"/>
  <c r="B15" i="24"/>
  <c r="D15" i="24" s="1"/>
  <c r="B23" i="24"/>
  <c r="D23" i="24" s="1"/>
  <c r="B31" i="24"/>
  <c r="D31" i="24" s="1"/>
  <c r="B7" i="24"/>
  <c r="B20" i="24"/>
  <c r="D20" i="24" s="1"/>
  <c r="B8" i="24"/>
  <c r="D8" i="24" s="1"/>
  <c r="B16" i="24"/>
  <c r="D16" i="24" s="1"/>
  <c r="B24" i="24"/>
  <c r="T26" i="15" s="1"/>
  <c r="B32" i="24"/>
  <c r="D32" i="24" s="1"/>
  <c r="B9" i="24"/>
  <c r="B17" i="24"/>
  <c r="T33" i="15" s="1"/>
  <c r="B25" i="24"/>
  <c r="T28" i="15" s="1"/>
  <c r="D18" i="24"/>
  <c r="D7" i="24" l="1"/>
  <c r="T42" i="15"/>
  <c r="T35" i="15"/>
  <c r="T37" i="15"/>
  <c r="T19" i="15"/>
  <c r="D19" i="24"/>
  <c r="T36" i="15"/>
  <c r="T27" i="15"/>
  <c r="T44" i="15" s="1"/>
  <c r="T18" i="15"/>
  <c r="D30" i="24"/>
  <c r="T32" i="15"/>
  <c r="T30" i="15"/>
  <c r="D9" i="24"/>
  <c r="D24" i="24"/>
  <c r="D25" i="24"/>
  <c r="D17" i="24"/>
  <c r="B34" i="24"/>
  <c r="T22" i="15" l="1"/>
  <c r="T75" i="15"/>
  <c r="B13" i="19"/>
  <c r="B15" i="19" s="1"/>
  <c r="B17" i="19" s="1"/>
  <c r="D34" i="24"/>
  <c r="D13" i="19" l="1"/>
  <c r="K58" i="15"/>
  <c r="Q58" i="15" s="1"/>
  <c r="W58" i="15" s="1"/>
  <c r="AC58" i="15" s="1"/>
  <c r="J58" i="15"/>
  <c r="P58" i="15" s="1"/>
  <c r="V58" i="15" s="1"/>
  <c r="AB58" i="15" s="1"/>
  <c r="K57" i="15"/>
  <c r="Q57" i="15" s="1"/>
  <c r="W57" i="15" s="1"/>
  <c r="AC57" i="15" s="1"/>
  <c r="J57" i="15"/>
  <c r="P57" i="15" s="1"/>
  <c r="V57" i="15" s="1"/>
  <c r="AB57" i="15" s="1"/>
  <c r="K56" i="15"/>
  <c r="Q56" i="15" s="1"/>
  <c r="W56" i="15" s="1"/>
  <c r="AC56" i="15" s="1"/>
  <c r="J56" i="15"/>
  <c r="P56" i="15" s="1"/>
  <c r="V56" i="15" s="1"/>
  <c r="AB56" i="15" s="1"/>
  <c r="K55" i="15"/>
  <c r="Q55" i="15" s="1"/>
  <c r="W55" i="15" s="1"/>
  <c r="AC55" i="15" s="1"/>
  <c r="J55" i="15"/>
  <c r="P55" i="15" s="1"/>
  <c r="V55" i="15" s="1"/>
  <c r="AB55" i="15" s="1"/>
  <c r="W21" i="11"/>
  <c r="AD21" i="11" s="1"/>
  <c r="V21" i="11"/>
  <c r="AC21" i="11" s="1"/>
  <c r="D64" i="23"/>
  <c r="D63" i="23"/>
  <c r="D62" i="23"/>
  <c r="D61" i="23"/>
  <c r="D60" i="23"/>
  <c r="D59" i="23"/>
  <c r="D58" i="23"/>
  <c r="D57" i="23"/>
  <c r="D56" i="23"/>
  <c r="D55" i="23"/>
  <c r="D54" i="23"/>
  <c r="D53" i="23"/>
  <c r="D52" i="23"/>
  <c r="D51" i="23"/>
  <c r="D50" i="23"/>
  <c r="D49" i="23"/>
  <c r="D48" i="23"/>
  <c r="D47" i="23"/>
  <c r="D46" i="23"/>
  <c r="D45" i="23"/>
  <c r="D44" i="23"/>
  <c r="D43" i="23"/>
  <c r="D42" i="23"/>
  <c r="D41" i="23"/>
  <c r="D40" i="23"/>
  <c r="D39" i="23"/>
  <c r="D38" i="23"/>
  <c r="D37" i="23"/>
  <c r="D36" i="23"/>
  <c r="D35" i="23"/>
  <c r="D34" i="23"/>
  <c r="B33" i="23"/>
  <c r="B65" i="23" s="1"/>
  <c r="D32" i="23"/>
  <c r="D31" i="23"/>
  <c r="D30" i="23"/>
  <c r="D29" i="23"/>
  <c r="D28" i="23"/>
  <c r="D27" i="23"/>
  <c r="D26" i="23"/>
  <c r="D25" i="23"/>
  <c r="D24" i="23"/>
  <c r="D23" i="23"/>
  <c r="D22" i="23"/>
  <c r="D21" i="23"/>
  <c r="D20" i="23"/>
  <c r="D19" i="23"/>
  <c r="D18" i="23"/>
  <c r="D17" i="23"/>
  <c r="D16" i="23"/>
  <c r="D15" i="23"/>
  <c r="D14" i="23"/>
  <c r="D13" i="23"/>
  <c r="D12" i="23"/>
  <c r="D11" i="23"/>
  <c r="D10" i="23"/>
  <c r="D9" i="23"/>
  <c r="D8" i="23"/>
  <c r="D6" i="23"/>
  <c r="D5" i="23"/>
  <c r="D4" i="23"/>
  <c r="V20" i="11" l="1"/>
  <c r="W20" i="11"/>
  <c r="D33" i="23"/>
  <c r="D7" i="23"/>
  <c r="D65" i="23" s="1"/>
  <c r="AD20" i="11" l="1"/>
  <c r="AC20" i="11"/>
  <c r="K59" i="15"/>
  <c r="Q59" i="15" s="1"/>
  <c r="W59" i="15" s="1"/>
  <c r="AC59" i="15" s="1"/>
  <c r="J59" i="15"/>
  <c r="P59" i="15" s="1"/>
  <c r="V59" i="15" s="1"/>
  <c r="AB59" i="15" s="1"/>
  <c r="D24" i="19" l="1"/>
  <c r="T63" i="15"/>
  <c r="S63" i="15"/>
  <c r="N63" i="15"/>
  <c r="M63" i="15"/>
  <c r="H63" i="15"/>
  <c r="G63" i="15"/>
  <c r="E63" i="15"/>
  <c r="E74" i="15" s="1"/>
  <c r="D63" i="15"/>
  <c r="T74" i="15" l="1"/>
  <c r="T76" i="15"/>
  <c r="B35" i="19"/>
  <c r="S67" i="15"/>
  <c r="S69" i="15" s="1"/>
  <c r="T11" i="11"/>
  <c r="S11" i="11"/>
  <c r="T10" i="11"/>
  <c r="S10" i="11"/>
  <c r="T9" i="11"/>
  <c r="S9" i="11"/>
  <c r="S8" i="11"/>
  <c r="G19" i="11"/>
  <c r="G18" i="11"/>
  <c r="G17" i="11"/>
  <c r="G16" i="11"/>
  <c r="G15" i="11"/>
  <c r="G14" i="11"/>
  <c r="F19" i="11"/>
  <c r="F18" i="11"/>
  <c r="F17" i="11"/>
  <c r="F16" i="11"/>
  <c r="F15" i="11"/>
  <c r="F14" i="11"/>
  <c r="D19" i="11"/>
  <c r="D18" i="11"/>
  <c r="D17" i="11"/>
  <c r="D16" i="11"/>
  <c r="D15" i="11"/>
  <c r="D14" i="11"/>
  <c r="M11" i="11"/>
  <c r="L11" i="11"/>
  <c r="G11" i="11"/>
  <c r="F11" i="11"/>
  <c r="F9" i="11"/>
  <c r="D11" i="11"/>
  <c r="C19" i="11"/>
  <c r="C18" i="11"/>
  <c r="C17" i="11"/>
  <c r="C16" i="11"/>
  <c r="C15" i="11"/>
  <c r="C14" i="11"/>
  <c r="C11" i="11"/>
  <c r="Q12" i="11"/>
  <c r="C35" i="19"/>
  <c r="H75" i="15"/>
  <c r="E75" i="15"/>
  <c r="N26" i="15"/>
  <c r="N44" i="15" s="1"/>
  <c r="N20" i="15"/>
  <c r="N19" i="15"/>
  <c r="N46" i="18"/>
  <c r="N44" i="18"/>
  <c r="N43" i="18"/>
  <c r="N42" i="18"/>
  <c r="N18" i="15" s="1"/>
  <c r="M45" i="18"/>
  <c r="N45" i="18" s="1"/>
  <c r="H18" i="15"/>
  <c r="H22" i="15" s="1"/>
  <c r="H74" i="15" s="1"/>
  <c r="D12" i="19"/>
  <c r="D11" i="19"/>
  <c r="D10" i="19"/>
  <c r="L50" i="18"/>
  <c r="M38" i="18"/>
  <c r="L38" i="18"/>
  <c r="R37" i="18"/>
  <c r="N37" i="18"/>
  <c r="R36" i="18"/>
  <c r="N36" i="18"/>
  <c r="R35" i="18"/>
  <c r="N35" i="18"/>
  <c r="R34" i="18"/>
  <c r="N34" i="18"/>
  <c r="R33" i="18"/>
  <c r="N33" i="18"/>
  <c r="R32" i="18"/>
  <c r="N32" i="18"/>
  <c r="R31" i="18"/>
  <c r="N31" i="18"/>
  <c r="R30" i="18"/>
  <c r="N30" i="18"/>
  <c r="R29" i="18"/>
  <c r="N29" i="18"/>
  <c r="R28" i="18"/>
  <c r="N28" i="18"/>
  <c r="R27" i="18"/>
  <c r="N27" i="18"/>
  <c r="R26" i="18"/>
  <c r="N26" i="18"/>
  <c r="R25" i="18"/>
  <c r="N25" i="18"/>
  <c r="R24" i="18"/>
  <c r="N24" i="18"/>
  <c r="R23" i="18"/>
  <c r="N23" i="18"/>
  <c r="R22" i="18"/>
  <c r="N22" i="18"/>
  <c r="R21" i="18"/>
  <c r="N21" i="18"/>
  <c r="R20" i="18"/>
  <c r="N20" i="18"/>
  <c r="R19" i="18"/>
  <c r="N19" i="18"/>
  <c r="R18" i="18"/>
  <c r="N18" i="18"/>
  <c r="R17" i="18"/>
  <c r="N17" i="18"/>
  <c r="R16" i="18"/>
  <c r="N16" i="18"/>
  <c r="R15" i="18"/>
  <c r="N15" i="18"/>
  <c r="R14" i="18"/>
  <c r="N14" i="18"/>
  <c r="R13" i="18"/>
  <c r="N13" i="18"/>
  <c r="R12" i="18"/>
  <c r="N12" i="18"/>
  <c r="R11" i="18"/>
  <c r="N11" i="18"/>
  <c r="R10" i="18"/>
  <c r="N10" i="18"/>
  <c r="R9" i="18"/>
  <c r="N9" i="18"/>
  <c r="R8" i="18"/>
  <c r="N8" i="18"/>
  <c r="R7" i="18"/>
  <c r="N7" i="18"/>
  <c r="R6" i="18"/>
  <c r="N6" i="18"/>
  <c r="R5" i="18"/>
  <c r="N5" i="18"/>
  <c r="R4" i="18"/>
  <c r="N4" i="18"/>
  <c r="R3" i="18"/>
  <c r="N3" i="18"/>
  <c r="R2" i="18"/>
  <c r="N2" i="18"/>
  <c r="M42" i="17"/>
  <c r="L42" i="17"/>
  <c r="R41" i="17"/>
  <c r="N41" i="17"/>
  <c r="N57" i="17" s="1"/>
  <c r="R40" i="17"/>
  <c r="N40" i="17"/>
  <c r="R39" i="17"/>
  <c r="N39" i="17"/>
  <c r="R38" i="17"/>
  <c r="N38" i="17"/>
  <c r="R37" i="17"/>
  <c r="N37" i="17"/>
  <c r="R36" i="17"/>
  <c r="N36" i="17"/>
  <c r="R35" i="17"/>
  <c r="N35" i="17"/>
  <c r="R34" i="17"/>
  <c r="N34" i="17"/>
  <c r="R33" i="17"/>
  <c r="N33" i="17"/>
  <c r="R32" i="17"/>
  <c r="N32" i="17"/>
  <c r="R31" i="17"/>
  <c r="N31" i="17"/>
  <c r="R30" i="17"/>
  <c r="N30" i="17"/>
  <c r="R29" i="17"/>
  <c r="N29" i="17"/>
  <c r="R28" i="17"/>
  <c r="N28" i="17"/>
  <c r="R27" i="17"/>
  <c r="N27" i="17"/>
  <c r="R26" i="17"/>
  <c r="N26" i="17"/>
  <c r="R25" i="17"/>
  <c r="N25" i="17"/>
  <c r="R24" i="17"/>
  <c r="N24" i="17"/>
  <c r="R23" i="17"/>
  <c r="N23" i="17"/>
  <c r="R22" i="17"/>
  <c r="N22" i="17"/>
  <c r="R21" i="17"/>
  <c r="N21" i="17"/>
  <c r="R20" i="17"/>
  <c r="N20" i="17"/>
  <c r="R19" i="17"/>
  <c r="N19" i="17"/>
  <c r="R18" i="17"/>
  <c r="N18" i="17"/>
  <c r="R17" i="17"/>
  <c r="N17" i="17"/>
  <c r="R16" i="17"/>
  <c r="N16" i="17"/>
  <c r="R15" i="17"/>
  <c r="N15" i="17"/>
  <c r="R14" i="17"/>
  <c r="N14" i="17"/>
  <c r="R13" i="17"/>
  <c r="N13" i="17"/>
  <c r="R12" i="17"/>
  <c r="N12" i="17"/>
  <c r="R11" i="17"/>
  <c r="N11" i="17"/>
  <c r="R10" i="17"/>
  <c r="N10" i="17"/>
  <c r="R9" i="17"/>
  <c r="N9" i="17"/>
  <c r="R8" i="17"/>
  <c r="N8" i="17"/>
  <c r="R7" i="17"/>
  <c r="N7" i="17"/>
  <c r="R6" i="17"/>
  <c r="N6" i="17"/>
  <c r="R5" i="17"/>
  <c r="N51" i="17" s="1"/>
  <c r="N5" i="17"/>
  <c r="N56" i="17" s="1"/>
  <c r="N58" i="17" s="1"/>
  <c r="R4" i="17"/>
  <c r="N50" i="17" s="1"/>
  <c r="N4" i="17"/>
  <c r="R3" i="17"/>
  <c r="N3" i="17"/>
  <c r="N42" i="17" s="1"/>
  <c r="R2" i="17"/>
  <c r="N49" i="17" s="1"/>
  <c r="N2" i="17"/>
  <c r="N242" i="16"/>
  <c r="N235" i="16"/>
  <c r="N223" i="16"/>
  <c r="N220" i="16"/>
  <c r="M211" i="16"/>
  <c r="L211" i="16"/>
  <c r="N210" i="16"/>
  <c r="N209" i="16"/>
  <c r="N208" i="16"/>
  <c r="N207" i="16"/>
  <c r="N206" i="16"/>
  <c r="N205" i="16"/>
  <c r="N204" i="16"/>
  <c r="N203" i="16"/>
  <c r="N202" i="16"/>
  <c r="N201" i="16"/>
  <c r="N200" i="16"/>
  <c r="N199" i="16"/>
  <c r="N198" i="16"/>
  <c r="N197" i="16"/>
  <c r="N196" i="16"/>
  <c r="N195" i="16"/>
  <c r="N194" i="16"/>
  <c r="N193" i="16"/>
  <c r="N192" i="16"/>
  <c r="N191" i="16"/>
  <c r="N190" i="16"/>
  <c r="N189" i="16"/>
  <c r="N188" i="16"/>
  <c r="N187" i="16"/>
  <c r="N186" i="16"/>
  <c r="N185" i="16"/>
  <c r="N184" i="16"/>
  <c r="N183" i="16"/>
  <c r="N182" i="16"/>
  <c r="N181" i="16"/>
  <c r="N180" i="16"/>
  <c r="N179" i="16"/>
  <c r="N178" i="16"/>
  <c r="N177" i="16"/>
  <c r="N176" i="16"/>
  <c r="N175" i="16"/>
  <c r="N174" i="16"/>
  <c r="N173" i="16"/>
  <c r="N172" i="16"/>
  <c r="N171" i="16"/>
  <c r="N170" i="16"/>
  <c r="N169" i="16"/>
  <c r="N168" i="16"/>
  <c r="N167" i="16"/>
  <c r="N166" i="16"/>
  <c r="N165" i="16"/>
  <c r="N164" i="16"/>
  <c r="N163" i="16"/>
  <c r="N162" i="16"/>
  <c r="N161" i="16"/>
  <c r="N160" i="16"/>
  <c r="N159" i="16"/>
  <c r="N158" i="16"/>
  <c r="N157" i="16"/>
  <c r="N156" i="16"/>
  <c r="N155" i="16"/>
  <c r="N154" i="16"/>
  <c r="N153" i="16"/>
  <c r="N152" i="16"/>
  <c r="N222" i="16" s="1"/>
  <c r="N151" i="16"/>
  <c r="N150" i="16"/>
  <c r="N149" i="16"/>
  <c r="N148" i="16"/>
  <c r="N147" i="16"/>
  <c r="N146" i="16"/>
  <c r="N145" i="16"/>
  <c r="N144" i="16"/>
  <c r="N221" i="16" s="1"/>
  <c r="N143" i="16"/>
  <c r="N142" i="16"/>
  <c r="N141" i="16"/>
  <c r="N140" i="16"/>
  <c r="N139" i="16"/>
  <c r="N138" i="16"/>
  <c r="N137" i="16"/>
  <c r="N136" i="16"/>
  <c r="N135" i="16"/>
  <c r="N134" i="16"/>
  <c r="N133" i="16"/>
  <c r="N132" i="16"/>
  <c r="N131" i="16"/>
  <c r="N130" i="16"/>
  <c r="N129" i="16"/>
  <c r="N128" i="16"/>
  <c r="N127" i="16"/>
  <c r="N126" i="16"/>
  <c r="N125" i="16"/>
  <c r="N124" i="16"/>
  <c r="N123" i="16"/>
  <c r="N122" i="16"/>
  <c r="N121" i="16"/>
  <c r="N120" i="16"/>
  <c r="N119" i="16"/>
  <c r="N118" i="16"/>
  <c r="N117" i="16"/>
  <c r="N116" i="16"/>
  <c r="N115" i="16"/>
  <c r="N114" i="16"/>
  <c r="N113" i="16"/>
  <c r="N112" i="16"/>
  <c r="N111" i="16"/>
  <c r="N110" i="16"/>
  <c r="N109" i="16"/>
  <c r="N108" i="16"/>
  <c r="N107" i="16"/>
  <c r="N106" i="16"/>
  <c r="N105" i="16"/>
  <c r="N104" i="16"/>
  <c r="N103" i="16"/>
  <c r="N102" i="16"/>
  <c r="N101" i="16"/>
  <c r="N100" i="16"/>
  <c r="N99" i="16"/>
  <c r="N98" i="16"/>
  <c r="N97" i="16"/>
  <c r="N96" i="16"/>
  <c r="N95" i="16"/>
  <c r="N94" i="16"/>
  <c r="N93" i="16"/>
  <c r="N92" i="16"/>
  <c r="N91" i="16"/>
  <c r="N90" i="16"/>
  <c r="N89" i="16"/>
  <c r="N88" i="16"/>
  <c r="N87" i="16"/>
  <c r="N86" i="16"/>
  <c r="N85" i="16"/>
  <c r="N84" i="16"/>
  <c r="N83" i="16"/>
  <c r="N82" i="16"/>
  <c r="N81" i="16"/>
  <c r="N80" i="16"/>
  <c r="N79" i="16"/>
  <c r="N78" i="16"/>
  <c r="N77" i="16"/>
  <c r="N76" i="16"/>
  <c r="N75" i="16"/>
  <c r="N74" i="16"/>
  <c r="N73" i="16"/>
  <c r="N72" i="16"/>
  <c r="N71" i="16"/>
  <c r="N70" i="16"/>
  <c r="N69" i="16"/>
  <c r="N68" i="16"/>
  <c r="N67" i="16"/>
  <c r="N66" i="16"/>
  <c r="N65" i="16"/>
  <c r="N64" i="16"/>
  <c r="N63" i="16"/>
  <c r="N62" i="16"/>
  <c r="N61" i="16"/>
  <c r="N60" i="16"/>
  <c r="N59" i="16"/>
  <c r="N58" i="16"/>
  <c r="N57" i="16"/>
  <c r="N56" i="16"/>
  <c r="N55" i="16"/>
  <c r="N54" i="16"/>
  <c r="N53" i="16"/>
  <c r="N52" i="16"/>
  <c r="N51" i="16"/>
  <c r="N50" i="16"/>
  <c r="N49" i="16"/>
  <c r="N48" i="16"/>
  <c r="N47" i="16"/>
  <c r="N46" i="16"/>
  <c r="N45" i="16"/>
  <c r="N44" i="16"/>
  <c r="N43" i="16"/>
  <c r="N42" i="16"/>
  <c r="N41" i="16"/>
  <c r="N40" i="16"/>
  <c r="N39" i="16"/>
  <c r="N38" i="16"/>
  <c r="N37" i="16"/>
  <c r="N36" i="16"/>
  <c r="N35" i="16"/>
  <c r="N34" i="16"/>
  <c r="N33" i="16"/>
  <c r="N32" i="16"/>
  <c r="N31" i="16"/>
  <c r="N30" i="16"/>
  <c r="N29" i="16"/>
  <c r="N28" i="16"/>
  <c r="N27" i="16"/>
  <c r="N26" i="16"/>
  <c r="N25" i="16"/>
  <c r="N24" i="16"/>
  <c r="N23" i="16"/>
  <c r="N22" i="16"/>
  <c r="N21" i="16"/>
  <c r="N20" i="16"/>
  <c r="N19" i="16"/>
  <c r="N18" i="16"/>
  <c r="N17" i="16"/>
  <c r="N16" i="16"/>
  <c r="N15" i="16"/>
  <c r="N14" i="16"/>
  <c r="N13" i="16"/>
  <c r="N12" i="16"/>
  <c r="N11" i="16"/>
  <c r="N10" i="16"/>
  <c r="N9" i="16"/>
  <c r="N8" i="16"/>
  <c r="N7" i="16"/>
  <c r="N6" i="16"/>
  <c r="N219" i="16" s="1"/>
  <c r="N5" i="16"/>
  <c r="N4" i="16"/>
  <c r="N3" i="16"/>
  <c r="N2" i="16"/>
  <c r="N211" i="16" s="1"/>
  <c r="K54" i="15"/>
  <c r="J54" i="15"/>
  <c r="K53" i="15"/>
  <c r="J53" i="15"/>
  <c r="K52" i="15"/>
  <c r="J52" i="15"/>
  <c r="K51" i="15"/>
  <c r="J51" i="15"/>
  <c r="K50" i="15"/>
  <c r="J50" i="15"/>
  <c r="K49" i="15"/>
  <c r="J49" i="15"/>
  <c r="K46" i="15"/>
  <c r="J46" i="15"/>
  <c r="K42" i="15"/>
  <c r="J42" i="15"/>
  <c r="K41" i="15"/>
  <c r="J41" i="15"/>
  <c r="K40" i="15"/>
  <c r="J40" i="15"/>
  <c r="K39" i="15"/>
  <c r="J39" i="15"/>
  <c r="K38" i="15"/>
  <c r="J38" i="15"/>
  <c r="K37" i="15"/>
  <c r="J37" i="15"/>
  <c r="K36" i="15"/>
  <c r="J36" i="15"/>
  <c r="K35" i="15"/>
  <c r="J35" i="15"/>
  <c r="K34" i="15"/>
  <c r="J34" i="15"/>
  <c r="K33" i="15"/>
  <c r="J33" i="15"/>
  <c r="K32" i="15"/>
  <c r="J32" i="15"/>
  <c r="K31" i="15"/>
  <c r="J31" i="15"/>
  <c r="K30" i="15"/>
  <c r="J30" i="15"/>
  <c r="K29" i="15"/>
  <c r="J29" i="15"/>
  <c r="K28" i="15"/>
  <c r="J28" i="15"/>
  <c r="K27" i="15"/>
  <c r="J27" i="15"/>
  <c r="K26" i="15"/>
  <c r="J26" i="15"/>
  <c r="K25" i="15"/>
  <c r="J25" i="15"/>
  <c r="K24" i="15"/>
  <c r="J24" i="15"/>
  <c r="K20" i="15"/>
  <c r="J20" i="15"/>
  <c r="K19" i="15"/>
  <c r="J19" i="15"/>
  <c r="J18" i="15"/>
  <c r="J14" i="15"/>
  <c r="K13" i="15"/>
  <c r="J13" i="15"/>
  <c r="K12" i="15"/>
  <c r="J12" i="15"/>
  <c r="K10" i="15"/>
  <c r="J9" i="15"/>
  <c r="J8" i="15"/>
  <c r="D9" i="11"/>
  <c r="C9" i="11"/>
  <c r="C10" i="11"/>
  <c r="C8" i="11"/>
  <c r="G9" i="11"/>
  <c r="F10" i="11"/>
  <c r="F8" i="11"/>
  <c r="J44" i="15" l="1"/>
  <c r="K44" i="15"/>
  <c r="J16" i="15"/>
  <c r="J22" i="15"/>
  <c r="N22" i="15"/>
  <c r="N74" i="15" s="1"/>
  <c r="D15" i="19"/>
  <c r="D17" i="19" s="1"/>
  <c r="K63" i="15"/>
  <c r="Q26" i="11"/>
  <c r="Q32" i="11" s="1"/>
  <c r="I19" i="11"/>
  <c r="O19" i="11" s="1"/>
  <c r="V19" i="11" s="1"/>
  <c r="T79" i="15"/>
  <c r="J63" i="15"/>
  <c r="J18" i="11"/>
  <c r="J15" i="11"/>
  <c r="J11" i="11"/>
  <c r="I11" i="11"/>
  <c r="I18" i="11"/>
  <c r="O18" i="11" s="1"/>
  <c r="V18" i="11" s="1"/>
  <c r="AC18" i="11" s="1"/>
  <c r="J16" i="11"/>
  <c r="I14" i="11"/>
  <c r="I15" i="11"/>
  <c r="I10" i="11"/>
  <c r="I9" i="11"/>
  <c r="I16" i="11"/>
  <c r="J19" i="11"/>
  <c r="I17" i="11"/>
  <c r="J9" i="11"/>
  <c r="J17" i="11"/>
  <c r="F12" i="11"/>
  <c r="C12" i="11"/>
  <c r="I8" i="11"/>
  <c r="S12" i="11"/>
  <c r="S26" i="11" s="1"/>
  <c r="S30" i="11" s="1"/>
  <c r="J14" i="11"/>
  <c r="M47" i="18"/>
  <c r="N47" i="18"/>
  <c r="N75" i="15" s="1"/>
  <c r="L46" i="18"/>
  <c r="L49" i="18"/>
  <c r="L51" i="18" s="1"/>
  <c r="K18" i="15"/>
  <c r="K22" i="15" s="1"/>
  <c r="N227" i="16"/>
  <c r="N237" i="16" s="1"/>
  <c r="N224" i="16"/>
  <c r="N52" i="17"/>
  <c r="L42" i="18"/>
  <c r="N38" i="18"/>
  <c r="L43" i="18"/>
  <c r="L44" i="18"/>
  <c r="L45" i="18"/>
  <c r="N48" i="17"/>
  <c r="N53" i="17" s="1"/>
  <c r="D67" i="15"/>
  <c r="D69" i="15" s="1"/>
  <c r="G67" i="15"/>
  <c r="G69" i="15" s="1"/>
  <c r="AC19" i="11" l="1"/>
  <c r="D10" i="11"/>
  <c r="E76" i="15"/>
  <c r="Q30" i="11"/>
  <c r="T81" i="15"/>
  <c r="T67" i="15"/>
  <c r="T69" i="15" s="1"/>
  <c r="T8" i="11"/>
  <c r="T12" i="11" s="1"/>
  <c r="T26" i="11" s="1"/>
  <c r="T32" i="11" s="1"/>
  <c r="N79" i="15"/>
  <c r="G10" i="11"/>
  <c r="F26" i="11"/>
  <c r="F32" i="11" s="1"/>
  <c r="I12" i="11"/>
  <c r="S32" i="11"/>
  <c r="C26" i="11"/>
  <c r="H76" i="15"/>
  <c r="J67" i="15"/>
  <c r="J69" i="15" s="1"/>
  <c r="L47" i="18"/>
  <c r="J10" i="11" l="1"/>
  <c r="C32" i="11"/>
  <c r="C30" i="11"/>
  <c r="D35" i="19"/>
  <c r="F30" i="11"/>
  <c r="T30" i="11"/>
  <c r="K9" i="15"/>
  <c r="M9" i="11"/>
  <c r="L9" i="11"/>
  <c r="O9" i="11" s="1"/>
  <c r="V9" i="11" s="1"/>
  <c r="AC9" i="11" s="1"/>
  <c r="AE9" i="11" s="1"/>
  <c r="L10" i="11"/>
  <c r="Q42" i="15"/>
  <c r="W42" i="15" s="1"/>
  <c r="AC42" i="15" s="1"/>
  <c r="P42" i="15"/>
  <c r="V42" i="15" s="1"/>
  <c r="AB42" i="15" s="1"/>
  <c r="Q41" i="15"/>
  <c r="W41" i="15" s="1"/>
  <c r="AC41" i="15" s="1"/>
  <c r="P41" i="15"/>
  <c r="V41" i="15" s="1"/>
  <c r="AB41" i="15" s="1"/>
  <c r="Q40" i="15"/>
  <c r="W40" i="15" s="1"/>
  <c r="AC40" i="15" s="1"/>
  <c r="P40" i="15"/>
  <c r="V40" i="15" s="1"/>
  <c r="AB40" i="15" s="1"/>
  <c r="Q39" i="15"/>
  <c r="W39" i="15" s="1"/>
  <c r="AC39" i="15" s="1"/>
  <c r="P39" i="15"/>
  <c r="V39" i="15" s="1"/>
  <c r="AB39" i="15" s="1"/>
  <c r="Q38" i="15"/>
  <c r="W38" i="15" s="1"/>
  <c r="AC38" i="15" s="1"/>
  <c r="P38" i="15"/>
  <c r="V38" i="15" s="1"/>
  <c r="AB38" i="15" s="1"/>
  <c r="Q37" i="15"/>
  <c r="W37" i="15" s="1"/>
  <c r="AC37" i="15" s="1"/>
  <c r="P37" i="15"/>
  <c r="V37" i="15" s="1"/>
  <c r="AB37" i="15" s="1"/>
  <c r="Q36" i="15"/>
  <c r="W36" i="15" s="1"/>
  <c r="AC36" i="15" s="1"/>
  <c r="P36" i="15"/>
  <c r="V36" i="15" s="1"/>
  <c r="AB36" i="15" s="1"/>
  <c r="Q35" i="15"/>
  <c r="W35" i="15" s="1"/>
  <c r="AC35" i="15" s="1"/>
  <c r="P35" i="15"/>
  <c r="V35" i="15" s="1"/>
  <c r="AB35" i="15" s="1"/>
  <c r="Q34" i="15"/>
  <c r="W34" i="15" s="1"/>
  <c r="AC34" i="15" s="1"/>
  <c r="P34" i="15"/>
  <c r="V34" i="15" s="1"/>
  <c r="AB34" i="15" s="1"/>
  <c r="Q33" i="15"/>
  <c r="W33" i="15" s="1"/>
  <c r="AC33" i="15" s="1"/>
  <c r="P33" i="15"/>
  <c r="V33" i="15" s="1"/>
  <c r="AB33" i="15" s="1"/>
  <c r="Q32" i="15"/>
  <c r="W32" i="15" s="1"/>
  <c r="AC32" i="15" s="1"/>
  <c r="P32" i="15"/>
  <c r="V32" i="15" s="1"/>
  <c r="AB32" i="15" s="1"/>
  <c r="Q31" i="15"/>
  <c r="W31" i="15" s="1"/>
  <c r="AC31" i="15" s="1"/>
  <c r="P31" i="15"/>
  <c r="V31" i="15" s="1"/>
  <c r="AB31" i="15" s="1"/>
  <c r="Q30" i="15"/>
  <c r="W30" i="15" s="1"/>
  <c r="AC30" i="15" s="1"/>
  <c r="P30" i="15"/>
  <c r="V30" i="15" s="1"/>
  <c r="AB30" i="15" s="1"/>
  <c r="Q29" i="15"/>
  <c r="W29" i="15" s="1"/>
  <c r="AC29" i="15" s="1"/>
  <c r="P29" i="15"/>
  <c r="V29" i="15" s="1"/>
  <c r="AB29" i="15" s="1"/>
  <c r="Q28" i="15"/>
  <c r="W28" i="15" s="1"/>
  <c r="AC28" i="15" s="1"/>
  <c r="P28" i="15"/>
  <c r="V28" i="15" s="1"/>
  <c r="AB28" i="15" s="1"/>
  <c r="Q27" i="15"/>
  <c r="W27" i="15" s="1"/>
  <c r="AC27" i="15" s="1"/>
  <c r="P27" i="15"/>
  <c r="V27" i="15" s="1"/>
  <c r="AB27" i="15" s="1"/>
  <c r="Q26" i="15"/>
  <c r="W26" i="15" s="1"/>
  <c r="AC26" i="15" s="1"/>
  <c r="P26" i="15"/>
  <c r="V26" i="15" s="1"/>
  <c r="AB26" i="15" s="1"/>
  <c r="Q25" i="15"/>
  <c r="W25" i="15" s="1"/>
  <c r="AC25" i="15" s="1"/>
  <c r="P25" i="15"/>
  <c r="V25" i="15" s="1"/>
  <c r="AB25" i="15" s="1"/>
  <c r="Q24" i="15"/>
  <c r="P24" i="15"/>
  <c r="P44" i="15" s="1"/>
  <c r="Q54" i="15"/>
  <c r="W54" i="15" s="1"/>
  <c r="AC54" i="15" s="1"/>
  <c r="P54" i="15"/>
  <c r="V54" i="15" s="1"/>
  <c r="AB54" i="15" s="1"/>
  <c r="Q53" i="15"/>
  <c r="W53" i="15" s="1"/>
  <c r="AC53" i="15" s="1"/>
  <c r="P53" i="15"/>
  <c r="V53" i="15" s="1"/>
  <c r="AB53" i="15" s="1"/>
  <c r="Q52" i="15"/>
  <c r="W52" i="15" s="1"/>
  <c r="AC52" i="15" s="1"/>
  <c r="P52" i="15"/>
  <c r="V52" i="15" s="1"/>
  <c r="AB52" i="15" s="1"/>
  <c r="Q51" i="15"/>
  <c r="W51" i="15" s="1"/>
  <c r="AC51" i="15" s="1"/>
  <c r="P51" i="15"/>
  <c r="V51" i="15" s="1"/>
  <c r="AB51" i="15" s="1"/>
  <c r="Q50" i="15"/>
  <c r="W50" i="15" s="1"/>
  <c r="AC50" i="15" s="1"/>
  <c r="P50" i="15"/>
  <c r="V50" i="15" s="1"/>
  <c r="AB50" i="15" s="1"/>
  <c r="Q49" i="15"/>
  <c r="P49" i="15"/>
  <c r="Q46" i="15"/>
  <c r="W46" i="15" s="1"/>
  <c r="AC46" i="15" s="1"/>
  <c r="P46" i="15"/>
  <c r="V46" i="15" s="1"/>
  <c r="AB46" i="15" s="1"/>
  <c r="M10" i="11"/>
  <c r="P20" i="15"/>
  <c r="V20" i="15" s="1"/>
  <c r="AB20" i="15" s="1"/>
  <c r="Q19" i="15"/>
  <c r="W19" i="15" s="1"/>
  <c r="AC19" i="15" s="1"/>
  <c r="P19" i="15"/>
  <c r="V19" i="15" s="1"/>
  <c r="AB19" i="15" s="1"/>
  <c r="Q18" i="15"/>
  <c r="P18" i="15"/>
  <c r="Q14" i="15"/>
  <c r="W14" i="15" s="1"/>
  <c r="AC14" i="15" s="1"/>
  <c r="P14" i="15"/>
  <c r="V14" i="15" s="1"/>
  <c r="AB14" i="15" s="1"/>
  <c r="Q13" i="15"/>
  <c r="W13" i="15" s="1"/>
  <c r="AC13" i="15" s="1"/>
  <c r="P13" i="15"/>
  <c r="Q12" i="15"/>
  <c r="W12" i="15" s="1"/>
  <c r="AC12" i="15" s="1"/>
  <c r="P12" i="15"/>
  <c r="Q10" i="15"/>
  <c r="W10" i="15" s="1"/>
  <c r="AC10" i="15" s="1"/>
  <c r="P9" i="15"/>
  <c r="V9" i="15" s="1"/>
  <c r="AB9" i="15" s="1"/>
  <c r="Q44" i="15" l="1"/>
  <c r="Q9" i="15"/>
  <c r="K16" i="15"/>
  <c r="P22" i="15"/>
  <c r="W24" i="15"/>
  <c r="W18" i="15"/>
  <c r="AC18" i="15" s="1"/>
  <c r="V18" i="15"/>
  <c r="AB18" i="15" s="1"/>
  <c r="V24" i="15"/>
  <c r="V12" i="15"/>
  <c r="AB12" i="15" s="1"/>
  <c r="V13" i="15"/>
  <c r="AB13" i="15" s="1"/>
  <c r="V49" i="15"/>
  <c r="AB49" i="15" s="1"/>
  <c r="P63" i="15"/>
  <c r="W49" i="15"/>
  <c r="AC49" i="15" s="1"/>
  <c r="Q63" i="15"/>
  <c r="H79" i="15"/>
  <c r="H81" i="15" s="1"/>
  <c r="H67" i="15"/>
  <c r="H69" i="15" s="1"/>
  <c r="G8" i="11"/>
  <c r="G12" i="11" s="1"/>
  <c r="G26" i="11" s="1"/>
  <c r="N81" i="15"/>
  <c r="M8" i="11"/>
  <c r="M12" i="11" s="1"/>
  <c r="M26" i="11" s="1"/>
  <c r="N67" i="15"/>
  <c r="N69" i="15" s="1"/>
  <c r="P8" i="15"/>
  <c r="P16" i="15" s="1"/>
  <c r="Q20" i="15"/>
  <c r="Q22" i="15" s="1"/>
  <c r="AB24" i="15" l="1"/>
  <c r="AB44" i="15" s="1"/>
  <c r="V44" i="15"/>
  <c r="W44" i="15"/>
  <c r="AC24" i="15"/>
  <c r="AB22" i="15"/>
  <c r="V22" i="15"/>
  <c r="AB63" i="15"/>
  <c r="V63" i="15"/>
  <c r="W9" i="15"/>
  <c r="AC9" i="15" s="1"/>
  <c r="Q16" i="15"/>
  <c r="AC44" i="15"/>
  <c r="W63" i="15"/>
  <c r="AC63" i="15"/>
  <c r="W20" i="15"/>
  <c r="AC20" i="15" s="1"/>
  <c r="P67" i="15"/>
  <c r="P69" i="15" s="1"/>
  <c r="V8" i="15"/>
  <c r="AB8" i="15" s="1"/>
  <c r="G32" i="11"/>
  <c r="G30" i="11"/>
  <c r="D8" i="11"/>
  <c r="E67" i="15"/>
  <c r="E69" i="15" s="1"/>
  <c r="E79" i="15"/>
  <c r="E81" i="15" s="1"/>
  <c r="K67" i="15"/>
  <c r="K69" i="15" s="1"/>
  <c r="M67" i="15"/>
  <c r="M69" i="15" s="1"/>
  <c r="L8" i="11"/>
  <c r="M32" i="11"/>
  <c r="M30" i="11"/>
  <c r="N76" i="15"/>
  <c r="W22" i="15" l="1"/>
  <c r="AB16" i="15"/>
  <c r="AB67" i="15" s="1"/>
  <c r="AB69" i="15" s="1"/>
  <c r="V16" i="15"/>
  <c r="V67" i="15" s="1"/>
  <c r="V69" i="15" s="1"/>
  <c r="AC16" i="15"/>
  <c r="W16" i="15"/>
  <c r="AC22" i="15"/>
  <c r="D12" i="11"/>
  <c r="D26" i="11" s="1"/>
  <c r="J8" i="11"/>
  <c r="Q67" i="15"/>
  <c r="Q69" i="15" s="1"/>
  <c r="L12" i="11"/>
  <c r="L26" i="11" s="1"/>
  <c r="O8" i="11"/>
  <c r="V8" i="11" s="1"/>
  <c r="P11" i="11"/>
  <c r="W11" i="11" s="1"/>
  <c r="AD11" i="11" s="1"/>
  <c r="X8" i="11" l="1"/>
  <c r="X12" i="11" s="1"/>
  <c r="X26" i="11" s="1"/>
  <c r="X30" i="11" s="1"/>
  <c r="AC8" i="11"/>
  <c r="W67" i="15"/>
  <c r="W69" i="15" s="1"/>
  <c r="D30" i="11"/>
  <c r="D32" i="11"/>
  <c r="L32" i="11"/>
  <c r="L30" i="11"/>
  <c r="P19" i="11"/>
  <c r="W19" i="11" s="1"/>
  <c r="P18" i="11"/>
  <c r="W18" i="11" s="1"/>
  <c r="AD18" i="11" s="1"/>
  <c r="P17" i="11"/>
  <c r="W17" i="11" s="1"/>
  <c r="AD17" i="11" s="1"/>
  <c r="O17" i="11"/>
  <c r="V17" i="11" s="1"/>
  <c r="AC17" i="11" s="1"/>
  <c r="P16" i="11"/>
  <c r="W16" i="11" s="1"/>
  <c r="AD16" i="11" s="1"/>
  <c r="O16" i="11"/>
  <c r="V16" i="11" s="1"/>
  <c r="AC16" i="11" s="1"/>
  <c r="P15" i="11"/>
  <c r="W15" i="11" s="1"/>
  <c r="AD15" i="11" s="1"/>
  <c r="O15" i="11"/>
  <c r="V15" i="11" s="1"/>
  <c r="AC15" i="11" s="1"/>
  <c r="P14" i="11"/>
  <c r="O14" i="11"/>
  <c r="O11" i="11"/>
  <c r="V11" i="11" s="1"/>
  <c r="AC11" i="11" s="1"/>
  <c r="AE11" i="11" s="1"/>
  <c r="O10" i="11"/>
  <c r="V10" i="11" s="1"/>
  <c r="AC10" i="11" s="1"/>
  <c r="AE10" i="11" s="1"/>
  <c r="P9" i="11"/>
  <c r="W9" i="11" s="1"/>
  <c r="AD9" i="11" s="1"/>
  <c r="X32" i="11" l="1"/>
  <c r="AD19" i="11"/>
  <c r="AE12" i="11"/>
  <c r="AE26" i="11" s="1"/>
  <c r="AC12" i="11"/>
  <c r="V14" i="11"/>
  <c r="W14" i="11"/>
  <c r="V12" i="11"/>
  <c r="O12" i="11"/>
  <c r="P10" i="11"/>
  <c r="W10" i="11" s="1"/>
  <c r="AD10" i="11" s="1"/>
  <c r="J12" i="11"/>
  <c r="P8" i="11"/>
  <c r="W8" i="11" s="1"/>
  <c r="AD8" i="11" s="1"/>
  <c r="AE30" i="11" l="1"/>
  <c r="AE32" i="11"/>
  <c r="AD14" i="11"/>
  <c r="AC14" i="11"/>
  <c r="AD12" i="11"/>
  <c r="V26" i="11"/>
  <c r="V30" i="11" s="1"/>
  <c r="W12" i="11"/>
  <c r="W26" i="11" s="1"/>
  <c r="O26" i="11"/>
  <c r="O30" i="11" s="1"/>
  <c r="P12" i="11"/>
  <c r="P26" i="11" s="1"/>
  <c r="I26" i="11"/>
  <c r="J26" i="11"/>
  <c r="AD26" i="11" l="1"/>
  <c r="AD30" i="11" s="1"/>
  <c r="AC26" i="11"/>
  <c r="V32" i="11"/>
  <c r="W32" i="11"/>
  <c r="W30" i="11"/>
  <c r="I32" i="11"/>
  <c r="I30" i="11"/>
  <c r="J32" i="11"/>
  <c r="J30" i="11"/>
  <c r="P32" i="11"/>
  <c r="P30" i="11"/>
  <c r="O32" i="11"/>
  <c r="AD32" i="11" l="1"/>
  <c r="AC30" i="11"/>
  <c r="AC32" i="11"/>
</calcChain>
</file>

<file path=xl/sharedStrings.xml><?xml version="1.0" encoding="utf-8"?>
<sst xmlns="http://schemas.openxmlformats.org/spreadsheetml/2006/main" count="8754" uniqueCount="1031">
  <si>
    <t>Kane County ARPA Committee</t>
  </si>
  <si>
    <t>Treasury Reporting Rollforward</t>
  </si>
  <si>
    <t>Activity data as of December, 2022</t>
  </si>
  <si>
    <t>2021 G/L Activity  and Calculated Report</t>
  </si>
  <si>
    <t>Q1 2022 Activity</t>
  </si>
  <si>
    <t>Calculated Q1 Report</t>
  </si>
  <si>
    <t>Q2 2022 Activity</t>
  </si>
  <si>
    <t>Calculated Q2 Report</t>
  </si>
  <si>
    <t>Q3 2022 Activity</t>
  </si>
  <si>
    <t>Calculated Q3 Report</t>
  </si>
  <si>
    <t>Q4 2022 Activity</t>
  </si>
  <si>
    <t>Calculated Q4 Report</t>
  </si>
  <si>
    <t>Used/Potential Expenditure Category</t>
  </si>
  <si>
    <t>Revised Obligations</t>
  </si>
  <si>
    <t>Revised Expenditures</t>
  </si>
  <si>
    <t>Obligations</t>
  </si>
  <si>
    <t>Expenditures</t>
  </si>
  <si>
    <t>Budget</t>
  </si>
  <si>
    <t>1.3 COVID-19 Contact Tracing</t>
  </si>
  <si>
    <t>2.34 Aid to Impacted Nonprofit Organizations</t>
  </si>
  <si>
    <t>7.1 Administrative Expenses</t>
  </si>
  <si>
    <t>6.1 Provision of Government Services</t>
  </si>
  <si>
    <t>Subtotal - Agrees to 1/31 Treasury Report</t>
  </si>
  <si>
    <t>1.2 COVID-19 Testing</t>
  </si>
  <si>
    <t>1.4 Prevention in Congregate Settings</t>
  </si>
  <si>
    <t>1.5 COVID-19 PPE</t>
  </si>
  <si>
    <t>1.7 Capital Invest or Phys Plant Chgs</t>
  </si>
  <si>
    <t>1.14 Other Public Health Services</t>
  </si>
  <si>
    <t>3.1 ARP County Payroll Reimbursement</t>
  </si>
  <si>
    <t>5.18 Water and Sewer Other</t>
  </si>
  <si>
    <t>2.35 Aid to Tourism, Travel, or Hospitality</t>
  </si>
  <si>
    <t>3.5 Public Sector Capacity: Administrative Needs</t>
  </si>
  <si>
    <t>Subtotal - GL Activity not in 1/31 Treasury Report</t>
  </si>
  <si>
    <t>Total</t>
  </si>
  <si>
    <t>Reconciliation to Project Extracts from Portal</t>
  </si>
  <si>
    <t>Total from rollforward</t>
  </si>
  <si>
    <t>From portal extracts</t>
  </si>
  <si>
    <t>Difference</t>
  </si>
  <si>
    <t>Treasury Reporting Rollforward - Detailed</t>
  </si>
  <si>
    <t>2021 Report</t>
  </si>
  <si>
    <t>2022 Q1 Activity</t>
  </si>
  <si>
    <t>2022 Q1 Report</t>
  </si>
  <si>
    <t>2022 Q2 Activity</t>
  </si>
  <si>
    <t>2022 Q2 Report</t>
  </si>
  <si>
    <t>2022 Q3 Activity</t>
  </si>
  <si>
    <t>2022 Q3 Report</t>
  </si>
  <si>
    <t>2022 Q4 Activity</t>
  </si>
  <si>
    <t>2022 Q4 Report</t>
  </si>
  <si>
    <t>Project</t>
  </si>
  <si>
    <t>Resolution</t>
  </si>
  <si>
    <t>Subawardee</t>
  </si>
  <si>
    <t>Obligation</t>
  </si>
  <si>
    <t>Expenditure</t>
  </si>
  <si>
    <t>21-423</t>
  </si>
  <si>
    <t>KPMG (1)</t>
  </si>
  <si>
    <t>21-514</t>
  </si>
  <si>
    <t>KPMG (2)</t>
  </si>
  <si>
    <t>KPMG (3)</t>
  </si>
  <si>
    <t>22-452</t>
  </si>
  <si>
    <t>KPMG (4)</t>
  </si>
  <si>
    <t>Peloton</t>
  </si>
  <si>
    <t>Kane County</t>
  </si>
  <si>
    <t>21-424</t>
  </si>
  <si>
    <t>&lt;50K</t>
  </si>
  <si>
    <t>Multiple</t>
  </si>
  <si>
    <t>21-508</t>
  </si>
  <si>
    <t>EY</t>
  </si>
  <si>
    <t xml:space="preserve">21-512 </t>
  </si>
  <si>
    <t>Association for Individual Development</t>
  </si>
  <si>
    <t>Ecker Center for Behavioral Health</t>
  </si>
  <si>
    <t>Family Counseling Service of Aurora</t>
  </si>
  <si>
    <t>Family Service Association of Greater Elgin Area</t>
  </si>
  <si>
    <t>TriCity Family Services</t>
  </si>
  <si>
    <t>Mutual Ground Inc</t>
  </si>
  <si>
    <t>22-107</t>
  </si>
  <si>
    <t>Community Crisis Center Inc</t>
  </si>
  <si>
    <t>Gateway Foundation Inc</t>
  </si>
  <si>
    <t>Lazarus House</t>
  </si>
  <si>
    <t>National Alliance on Mental Illness</t>
  </si>
  <si>
    <t>Northern Illinois Food Bank</t>
  </si>
  <si>
    <t>PADS of Elgin Inc</t>
  </si>
  <si>
    <t>Suicide Prevention Services</t>
  </si>
  <si>
    <t>Talented Tenth Social Services Inc</t>
  </si>
  <si>
    <t>VNA Health Care</t>
  </si>
  <si>
    <t>Aunt Marthas Health and Wellness Inc</t>
  </si>
  <si>
    <t>Easterseals DuPage  Fox Valley</t>
  </si>
  <si>
    <t>Public Action to Deliver Shelter Inc dba Hesed House</t>
  </si>
  <si>
    <t>22-410</t>
  </si>
  <si>
    <t>CASA Kane County</t>
  </si>
  <si>
    <t>21-349</t>
  </si>
  <si>
    <t>N/A</t>
  </si>
  <si>
    <t>22-131</t>
  </si>
  <si>
    <t>5.18 Water and Sewer Other - Countywide Water Monitoring</t>
  </si>
  <si>
    <t>22-233</t>
  </si>
  <si>
    <t>5.18 Water and Sewer Other - Drinking Water Sustainability</t>
  </si>
  <si>
    <t>22-234</t>
  </si>
  <si>
    <t>5.18 Water and Sewer Other - Water Conservation Educational</t>
  </si>
  <si>
    <t>22-235</t>
  </si>
  <si>
    <t>5.18 Water and Sewer Other - Water Quality Sampling</t>
  </si>
  <si>
    <t>22-236</t>
  </si>
  <si>
    <t>2.35 Aid to Tourism, Travel, or Hospitality - Fox River Valley</t>
  </si>
  <si>
    <t>22-318</t>
  </si>
  <si>
    <t>22-350</t>
  </si>
  <si>
    <t>Total Period</t>
  </si>
  <si>
    <t>Recondition of Expenditure Activity to GL</t>
  </si>
  <si>
    <t>Activity related to ARPA GL Fund</t>
  </si>
  <si>
    <t>GL Extract Summary; See tabs for recons</t>
  </si>
  <si>
    <t>Activity related to Contact Tracing Fund</t>
  </si>
  <si>
    <t>GL Extract Summary; See tab for recon</t>
  </si>
  <si>
    <t>Reconciliation of account total to period summary and details</t>
  </si>
  <si>
    <t>ARPA Fund</t>
  </si>
  <si>
    <t>Account</t>
  </si>
  <si>
    <t>Total DR</t>
  </si>
  <si>
    <t>Total CR</t>
  </si>
  <si>
    <t>Total Net</t>
  </si>
  <si>
    <t>Source</t>
  </si>
  <si>
    <t>Fund American Rescue Plan Totals Q4</t>
  </si>
  <si>
    <t>Date Range</t>
  </si>
  <si>
    <t>Sum of Debit Amount</t>
  </si>
  <si>
    <t>Sum of Credit Amount</t>
  </si>
  <si>
    <t>Net</t>
  </si>
  <si>
    <t>See "ARPA Detail for 2021" for details</t>
  </si>
  <si>
    <t>See "ARPA Detail for 22Q1" for details</t>
  </si>
  <si>
    <t>See "ARPA Detail for 22Q2" for details</t>
  </si>
  <si>
    <t>See "ARPA Detail for 22Q3" for details (includes $6,024.03 of payroll expenditures with a G/L date of 6/25/2022 which were not included in the G/L detail file used for the Q2 2022 reporting.)</t>
  </si>
  <si>
    <t>See "ARPA Detail for 22Q4" for details</t>
  </si>
  <si>
    <t>Difference between total and detail</t>
  </si>
  <si>
    <t>Contract Tracing</t>
  </si>
  <si>
    <t>Fund  American Rescue Plan Totals</t>
  </si>
  <si>
    <t>See "Reconciliation - Summary of Gross Debits and Credits" at rows 6-22 at worksheet "Contact Tracing Recon"</t>
  </si>
  <si>
    <t>Summaries and Reconciliation</t>
  </si>
  <si>
    <t>Kane County Program Number</t>
  </si>
  <si>
    <t>Notes</t>
  </si>
  <si>
    <t xml:space="preserve">Peloton Inc dba Frank's Employment </t>
  </si>
  <si>
    <t>Created Subaward in Q2 2022</t>
  </si>
  <si>
    <t>2022-00002248</t>
  </si>
  <si>
    <t>Payroll Post</t>
  </si>
  <si>
    <t>KPMG LLP</t>
  </si>
  <si>
    <t>9044  Reclass V#12706 Inv 8003894226 11-11-2021 to proper acct</t>
  </si>
  <si>
    <t>This is related to KPMG.</t>
  </si>
  <si>
    <t>Reconciliation - Summary of Gross Debits and Credits</t>
  </si>
  <si>
    <t>A</t>
  </si>
  <si>
    <t>B</t>
  </si>
  <si>
    <t>C</t>
  </si>
  <si>
    <t>D</t>
  </si>
  <si>
    <t>E</t>
  </si>
  <si>
    <t>Debits</t>
  </si>
  <si>
    <t>Sum of column K (Debit) when column O is equal to the blue letter associated with each column</t>
  </si>
  <si>
    <t>Credits</t>
  </si>
  <si>
    <t>Sum of column L (Credit) when column O is equal to the blue letter associated with each column</t>
  </si>
  <si>
    <t>Net Balance</t>
  </si>
  <si>
    <t>Original Source Detail</t>
  </si>
  <si>
    <t>Payroll</t>
  </si>
  <si>
    <t>G/L Account Number</t>
  </si>
  <si>
    <t>G/L Date</t>
  </si>
  <si>
    <t>Payroll Batch</t>
  </si>
  <si>
    <t>Batch Number</t>
  </si>
  <si>
    <t>Journal</t>
  </si>
  <si>
    <t>Employee Name</t>
  </si>
  <si>
    <t>Journal Type</t>
  </si>
  <si>
    <t>Sub Ledger</t>
  </si>
  <si>
    <t>Description/Project</t>
  </si>
  <si>
    <t>Reference</t>
  </si>
  <si>
    <t>Debit Amount</t>
  </si>
  <si>
    <t>BIWEEKLY</t>
  </si>
  <si>
    <t>2022-00004400</t>
  </si>
  <si>
    <t>5013 - 630401005 - THORUD, JENNIFER: $ 1969.25 @ 1</t>
  </si>
  <si>
    <t>JE</t>
  </si>
  <si>
    <t>GL</t>
  </si>
  <si>
    <t xml:space="preserve">Payroll Post BIWEEKLY Biweekly 220223 </t>
  </si>
  <si>
    <t>HEALTH</t>
  </si>
  <si>
    <t>5013 - 630401006 - JONES, DEBORAH L  : $ 1894.75 @ 1</t>
  </si>
  <si>
    <t>2022-00004392</t>
  </si>
  <si>
    <t>5014 - 630401005 - THORUD, JENNIFER: $ 1673.41 @ 1</t>
  </si>
  <si>
    <t>5014 - 630401006 - JONES, DEBORAH L  : $ 1819.25 @ 1</t>
  </si>
  <si>
    <t>2022-00004366</t>
  </si>
  <si>
    <t>5015 - 630401005 - THORUD, JENNIFER: $ 1414.55 @ 1</t>
  </si>
  <si>
    <t>5015 - 630401006 - JONES, DEBORAH L  : $ 1881.03 @ 1</t>
  </si>
  <si>
    <t>2023-00000231</t>
  </si>
  <si>
    <t>5016 - 630401005 - THORUD, JENNIFER: $ 2053.1 @ 1</t>
  </si>
  <si>
    <t>5016 - 630401006 - JONES, DEBORAH L  : $ 1968.63 @ 1</t>
  </si>
  <si>
    <t>2022-00004394</t>
  </si>
  <si>
    <t>THORUD, JENNIFER L</t>
  </si>
  <si>
    <t>5013 - 630453001 - .THORUD, JENNIFER: $ 150.65 @ 1</t>
  </si>
  <si>
    <t>5013 - 630453001 - .JONES, DEBORAH L  : $ 144.94 @ 1</t>
  </si>
  <si>
    <t>2022-00004384</t>
  </si>
  <si>
    <t>5014 - 630453001 - .THORUD, JENNIFER: $ 128.01 @ 1</t>
  </si>
  <si>
    <t>5014 - 630453001 - .JONES, DEBORAH L  : $ 139.17 @ 1</t>
  </si>
  <si>
    <t>2022-00004375</t>
  </si>
  <si>
    <t>5015 - 630453001 - .THORUD, JENNIFER: $ 108.22 @ 1</t>
  </si>
  <si>
    <t>5015 - 630453001 - .JONES, DEBORAH L  : $ 143.9 @ 1</t>
  </si>
  <si>
    <t>2023-00000313</t>
  </si>
  <si>
    <t>5016 - 630453001 - .THORUD, JENNIFER: $ 157.06 @ 1</t>
  </si>
  <si>
    <t>5016 - 630453001 - .JONES, DEBORAH L  : $ 150.62 @ 1</t>
  </si>
  <si>
    <t>2022-00004398</t>
  </si>
  <si>
    <t>5013 - 630454001 -  THORUD, JENNIFER.: $ 132.53 @ 1</t>
  </si>
  <si>
    <t>5013 - 630454001 -  JONES, DEBORAH L  .: $ 127.52 @ 1</t>
  </si>
  <si>
    <t>2022-00004393</t>
  </si>
  <si>
    <t>5014 - 630454001 -  THORUD, JENNIFER.: $ 112.62 @ 1</t>
  </si>
  <si>
    <t>5014 - 630454001 -  JONES, DEBORAH L  .: $ 122.44 @ 1</t>
  </si>
  <si>
    <t>2022-00004380</t>
  </si>
  <si>
    <t>5015 - 630454001 -  THORUD, JENNIFER.: $ 95.2 @ 1</t>
  </si>
  <si>
    <t>5015 - 630454001 -  JONES, DEBORAH L  .: $ 126.59 @ 1</t>
  </si>
  <si>
    <t>2023-00000314</t>
  </si>
  <si>
    <t>5016 - 630454001 -  THORUD, JENNIFER.: $ 138.17 @ 1</t>
  </si>
  <si>
    <t>5016 - 630454001 -  JONES, DEBORAH L  .: $ 132.49 @ 1</t>
  </si>
  <si>
    <t>Invoice Number</t>
  </si>
  <si>
    <t>2022-00003694</t>
  </si>
  <si>
    <t>AP</t>
  </si>
  <si>
    <t>Accounts Payable</t>
  </si>
  <si>
    <t>2022-00003696</t>
  </si>
  <si>
    <t>2022-00003698</t>
  </si>
  <si>
    <t>2022-00004062</t>
  </si>
  <si>
    <t>2022-00004242</t>
  </si>
  <si>
    <t>2022-00004402</t>
  </si>
  <si>
    <t>2022-00004404</t>
  </si>
  <si>
    <t>2023-00000252</t>
  </si>
  <si>
    <t>Summary of Lost Revenue Recoupment Expended for Government Services through 9-30-22</t>
  </si>
  <si>
    <t>[Source: Lost Revenue Recoupment Expended for Business Services _3.3.2021 to 9.30.2022.xlsx]</t>
  </si>
  <si>
    <t>Fund</t>
  </si>
  <si>
    <t>Lost Revenue Recoupment</t>
  </si>
  <si>
    <t>Expended for Government Services</t>
  </si>
  <si>
    <t>Lost Revenue Recoupment not yet Expended</t>
  </si>
  <si>
    <t>010  Insurance Liability Fund</t>
  </si>
  <si>
    <t>125  Public Safety Sales Tax</t>
  </si>
  <si>
    <t>127  Judicial Technology Sales Tax</t>
  </si>
  <si>
    <t>150  Tax Sale Automation</t>
  </si>
  <si>
    <t>160  Vital Records Automation</t>
  </si>
  <si>
    <t>161  Election Equipment Fund</t>
  </si>
  <si>
    <t>197  Foreclosure Mediation Fund</t>
  </si>
  <si>
    <t>200  Court Automation</t>
  </si>
  <si>
    <t>201  Court Document Storage</t>
  </si>
  <si>
    <t>221  Drug Prosecution</t>
  </si>
  <si>
    <t>230  Child Advocacy Center</t>
  </si>
  <si>
    <t>232  State's Atty Records Automation</t>
  </si>
  <si>
    <t>234  Drug Asset Forfeiture</t>
  </si>
  <si>
    <t>237  Money Laundering - State's Atty</t>
  </si>
  <si>
    <t>247  EMA Volunteer Fund</t>
  </si>
  <si>
    <t>249  Bomb Squad SWAT</t>
  </si>
  <si>
    <t>250  Law Library</t>
  </si>
  <si>
    <t>251  Canteen Commission</t>
  </si>
  <si>
    <t>252  County Sheriff DEF Federal</t>
  </si>
  <si>
    <t>255  K-9 Unit</t>
  </si>
  <si>
    <t>256  Vehicle Maintenance/Purchase</t>
  </si>
  <si>
    <t>257  Sheriff DUI Fund</t>
  </si>
  <si>
    <t>258  Sheriffs Office Money Laundering</t>
  </si>
  <si>
    <t>262  AJF Medical Cost</t>
  </si>
  <si>
    <t>263  Sheriff Civil Operations</t>
  </si>
  <si>
    <t>268  Sale &amp; Error</t>
  </si>
  <si>
    <t>269  Kane Comm</t>
  </si>
  <si>
    <t>270  Probation Services</t>
  </si>
  <si>
    <t>271  Substance Abuse Screening</t>
  </si>
  <si>
    <t>273  Drug Court Special Resources</t>
  </si>
  <si>
    <t>275  Juvenile Drug Court</t>
  </si>
  <si>
    <t>Per Resolution #20-281, Fund 275 is to be closed and its balances transferred to Fund 273</t>
  </si>
  <si>
    <t>276  Probation Victim Services</t>
  </si>
  <si>
    <t>277  Victim Impact Panel</t>
  </si>
  <si>
    <t>290  Animal Control</t>
  </si>
  <si>
    <t>300  County Highway</t>
  </si>
  <si>
    <t>301  County Bridge</t>
  </si>
  <si>
    <t>303  County Highway Matching</t>
  </si>
  <si>
    <t>304  Motor Fuel Local Option</t>
  </si>
  <si>
    <t>305  Transportation Sales Tax</t>
  </si>
  <si>
    <t>350  County Health</t>
  </si>
  <si>
    <t>351  Kane Kares</t>
  </si>
  <si>
    <t>380  Veterans' Commission</t>
  </si>
  <si>
    <t>420  Stormwater Management</t>
  </si>
  <si>
    <t>430  Farmland Preservation</t>
  </si>
  <si>
    <t>435  Growing for Kane</t>
  </si>
  <si>
    <t>490  Kane County Law Enforcement</t>
  </si>
  <si>
    <t>492  Marriage Fees</t>
  </si>
  <si>
    <t>500  Capital Projects</t>
  </si>
  <si>
    <t>Security Camera Project</t>
  </si>
  <si>
    <t>520  Mill Creek Special Service Area</t>
  </si>
  <si>
    <t>540  Transportation Capital</t>
  </si>
  <si>
    <t>550  Aurora Area Impact Fees</t>
  </si>
  <si>
    <t>551  Campton Hills Impact Fees</t>
  </si>
  <si>
    <t>552  Greater Elgin Impact Fees</t>
  </si>
  <si>
    <t>553  Northwest Impact Fees</t>
  </si>
  <si>
    <t>554  Southwest Impact Fees</t>
  </si>
  <si>
    <t>555  Tri-Cities Impact Fees</t>
  </si>
  <si>
    <t>556  Upper Fox Impact Fees</t>
  </si>
  <si>
    <t>558  North Impact Fees</t>
  </si>
  <si>
    <t>559  Central Impact Fees</t>
  </si>
  <si>
    <t>560  South Impact Fees</t>
  </si>
  <si>
    <t>Additional to report for December 31, 2022</t>
  </si>
  <si>
    <t>Project/Payee</t>
  </si>
  <si>
    <t>Summary</t>
  </si>
  <si>
    <t>Reclass to Correct Subaward</t>
  </si>
  <si>
    <t>Adjusted</t>
  </si>
  <si>
    <t>Expenditure Reporting Category</t>
  </si>
  <si>
    <t>Admin/EY</t>
  </si>
  <si>
    <t>&gt;50k</t>
  </si>
  <si>
    <t>Admin/Payroll</t>
  </si>
  <si>
    <t>Admin/Software Vendor</t>
  </si>
  <si>
    <t>&lt;50k</t>
  </si>
  <si>
    <t xml:space="preserve">&lt;------Submittable </t>
  </si>
  <si>
    <t>CASA Grant/ CASA Kane County</t>
  </si>
  <si>
    <t>CSGP/ Family Service Association of Greater Elgin Area</t>
  </si>
  <si>
    <t>CSGP/ Ecker Center for Mental Health</t>
  </si>
  <si>
    <t>CSGP/ Aurora Area African Men of Unity</t>
  </si>
  <si>
    <t>CSGP/ St. Charles Episcopal Church</t>
  </si>
  <si>
    <t>CSGP/ Society of St. Vincent De Paul, Council Rockford</t>
  </si>
  <si>
    <t>CSGP/Association for Individual Development</t>
  </si>
  <si>
    <t>CSGP/Community Crisis Center</t>
  </si>
  <si>
    <t>CSGP/F.I.S.H. Food Pantry</t>
  </si>
  <si>
    <t>CSGP/Open Door Health Center of Illinois</t>
  </si>
  <si>
    <t>CSGP/Mutual Ground</t>
  </si>
  <si>
    <t>CSGP/Between Friends Food Pantry of Sugar Grove</t>
  </si>
  <si>
    <t>CSGP/Family Counseling Services of Aurora</t>
  </si>
  <si>
    <t>CSGP/Easterseals DuPage &amp; Fox Valley</t>
  </si>
  <si>
    <t>CSGP/Lazarus House</t>
  </si>
  <si>
    <t>CSGP/Northern Illinois Food Bank</t>
  </si>
  <si>
    <t>Non-expenditure Fund Transfer</t>
  </si>
  <si>
    <t>G/L Activity Detail for October 1, 2022 through December, 2022: Detail Standardized [Source: Actual ARP Expenditures Incurred 3-3-21 thru 12-32-22 as of 01.11.2023 -  Fund 355.xlsx]</t>
  </si>
  <si>
    <t>Payee</t>
  </si>
  <si>
    <r>
      <t xml:space="preserve">G/L Account Number   </t>
    </r>
    <r>
      <rPr>
        <b/>
        <sz val="11"/>
        <rFont val="Calibri"/>
        <family val="2"/>
        <scheme val="minor"/>
      </rPr>
      <t>355.800.668110.55010 External Grants</t>
    </r>
  </si>
  <si>
    <t>2022-00003548</t>
  </si>
  <si>
    <t>2022-00000843</t>
  </si>
  <si>
    <t>Grant Disbursement</t>
  </si>
  <si>
    <t>CSGP</t>
  </si>
  <si>
    <t>2022-00000844</t>
  </si>
  <si>
    <t>Ecker Center for Mental Health</t>
  </si>
  <si>
    <t>2022-00000845</t>
  </si>
  <si>
    <t>Aurora Area African Men of Unity</t>
  </si>
  <si>
    <t>2022-00000846</t>
  </si>
  <si>
    <t>St. Charles Episcopal Church</t>
  </si>
  <si>
    <t>2022-00000847</t>
  </si>
  <si>
    <t>Society of St. Vincent De Paul, Council Rockford</t>
  </si>
  <si>
    <t>2022-00003717</t>
  </si>
  <si>
    <t>2022-00000878</t>
  </si>
  <si>
    <t>2022-00000879</t>
  </si>
  <si>
    <t>Community Crisis Center</t>
  </si>
  <si>
    <t>2022-00000880</t>
  </si>
  <si>
    <t>F.I.S.H. Food Pantry</t>
  </si>
  <si>
    <t>2022-00000881</t>
  </si>
  <si>
    <t>Open Door Health Center of Illinois</t>
  </si>
  <si>
    <t>2022-00003920</t>
  </si>
  <si>
    <t>2022-00000916</t>
  </si>
  <si>
    <t>Mutual Ground</t>
  </si>
  <si>
    <t>ARPA Grant Disbursement</t>
  </si>
  <si>
    <t>2022-00004098</t>
  </si>
  <si>
    <t>Between Friends Food Pantry of Sugar Grove</t>
  </si>
  <si>
    <t>2022-00004277</t>
  </si>
  <si>
    <t>2023-00000023</t>
  </si>
  <si>
    <t>Family Counseling Services of Aurora</t>
  </si>
  <si>
    <t>2023-00000024</t>
  </si>
  <si>
    <t>Easterseals DuPage &amp; Fox Valley</t>
  </si>
  <si>
    <t>2023-00000025</t>
  </si>
  <si>
    <t>2023-00000026</t>
  </si>
  <si>
    <t>2023-00000307</t>
  </si>
  <si>
    <r>
      <t xml:space="preserve">G/L Account Number   </t>
    </r>
    <r>
      <rPr>
        <b/>
        <sz val="11"/>
        <rFont val="Calibri"/>
        <family val="2"/>
        <scheme val="minor"/>
      </rPr>
      <t>355.800.66813.99350 Transfer to Fund 350</t>
    </r>
  </si>
  <si>
    <t>2022-00004337</t>
  </si>
  <si>
    <t>RES 22-452</t>
  </si>
  <si>
    <r>
      <t xml:space="preserve">G/L Account Number   </t>
    </r>
    <r>
      <rPr>
        <b/>
        <sz val="11"/>
        <rFont val="Calibri"/>
        <family val="2"/>
        <scheme val="minor"/>
      </rPr>
      <t>355.800.66861.99356 Transfer to Fund 356</t>
    </r>
  </si>
  <si>
    <t>RES 22-445</t>
  </si>
  <si>
    <t>RES 22-446</t>
  </si>
  <si>
    <r>
      <t xml:space="preserve">G/L Account Number   </t>
    </r>
    <r>
      <rPr>
        <b/>
        <sz val="11"/>
        <rFont val="Calibri"/>
        <family val="2"/>
        <scheme val="minor"/>
      </rPr>
      <t>355.800.66871.40000 Salaries and Wages</t>
    </r>
  </si>
  <si>
    <t>2022-00003581</t>
  </si>
  <si>
    <t>HR</t>
  </si>
  <si>
    <t>2202221</t>
  </si>
  <si>
    <t>PHILLIPS, PETER B</t>
  </si>
  <si>
    <t>Admin</t>
  </si>
  <si>
    <t>SMITH, JENNIFER L</t>
  </si>
  <si>
    <t>2022-00003803</t>
  </si>
  <si>
    <t>2202222</t>
  </si>
  <si>
    <t>2022-00003967</t>
  </si>
  <si>
    <t>2202223</t>
  </si>
  <si>
    <t/>
  </si>
  <si>
    <t>2022-00004141</t>
  </si>
  <si>
    <t>2202224</t>
  </si>
  <si>
    <t>2022-00004294</t>
  </si>
  <si>
    <t>2202225</t>
  </si>
  <si>
    <t>2023-00000178</t>
  </si>
  <si>
    <t>2202226</t>
  </si>
  <si>
    <t>2023-00000363</t>
  </si>
  <si>
    <t>220231</t>
  </si>
  <si>
    <r>
      <t xml:space="preserve">G/L Account Number   </t>
    </r>
    <r>
      <rPr>
        <b/>
        <sz val="11"/>
        <rFont val="Calibri"/>
        <family val="2"/>
        <scheme val="minor"/>
      </rPr>
      <t>355.800.66871.45000 Healthcare Contribution</t>
    </r>
  </si>
  <si>
    <r>
      <t xml:space="preserve">G/L Account Number   </t>
    </r>
    <r>
      <rPr>
        <b/>
        <sz val="11"/>
        <rFont val="Calibri"/>
        <family val="2"/>
        <scheme val="minor"/>
      </rPr>
      <t>355.800.66871.45010 Dental Contribution</t>
    </r>
  </si>
  <si>
    <r>
      <t xml:space="preserve">G/L Account Number   </t>
    </r>
    <r>
      <rPr>
        <b/>
        <sz val="11"/>
        <rFont val="Calibri"/>
        <family val="2"/>
        <scheme val="minor"/>
      </rPr>
      <t>355.800.66871.45100 FICA/SS Contribution</t>
    </r>
  </si>
  <si>
    <r>
      <t xml:space="preserve">G/L Account Number   </t>
    </r>
    <r>
      <rPr>
        <b/>
        <sz val="11"/>
        <rFont val="Calibri"/>
        <family val="2"/>
        <scheme val="minor"/>
      </rPr>
      <t>355.800.66871.45200 IMRF Contribution</t>
    </r>
  </si>
  <si>
    <r>
      <t xml:space="preserve">G/L Account Number   </t>
    </r>
    <r>
      <rPr>
        <b/>
        <sz val="11"/>
        <rFont val="Calibri"/>
        <family val="2"/>
        <scheme val="minor"/>
      </rPr>
      <t>355.800.66871.50150 Contractual/Consulting Services</t>
    </r>
  </si>
  <si>
    <t>2022-00004332</t>
  </si>
  <si>
    <t>US01U001046399</t>
  </si>
  <si>
    <t>Ernst &amp; Young U.S. LLP</t>
  </si>
  <si>
    <t>Professional Services (ARPA) 06.01.22-06.30.22</t>
  </si>
  <si>
    <t>US01U001046400</t>
  </si>
  <si>
    <t>Professional Services (ARPA) 07.01.22-07.31.22</t>
  </si>
  <si>
    <t>2022-00004347</t>
  </si>
  <si>
    <t>INV# FY2022-234  Computer Software Subscription</t>
  </si>
  <si>
    <t>ARPA Program</t>
  </si>
  <si>
    <t>Software Vendor</t>
  </si>
  <si>
    <r>
      <t xml:space="preserve">G/L Account Number   </t>
    </r>
    <r>
      <rPr>
        <b/>
        <sz val="11"/>
        <rFont val="Calibri"/>
        <family val="2"/>
        <scheme val="minor"/>
      </rPr>
      <t>355.800.66871.60070 Computer Hardware- Non Capital</t>
    </r>
  </si>
  <si>
    <t>2022-00004345</t>
  </si>
  <si>
    <t>IT INV#FY2022-152  TV, Webcam, Speakerphone, Materials</t>
  </si>
  <si>
    <r>
      <t xml:space="preserve">G/L Account Number   </t>
    </r>
    <r>
      <rPr>
        <b/>
        <sz val="11"/>
        <rFont val="Calibri"/>
        <family val="2"/>
        <scheme val="minor"/>
      </rPr>
      <t>355.800.66871.99001 Transfer to Fund 001</t>
    </r>
  </si>
  <si>
    <t>2023-00000076</t>
  </si>
  <si>
    <t>BTX IT Tech Support 355</t>
  </si>
  <si>
    <t>Other</t>
  </si>
  <si>
    <t>x</t>
  </si>
  <si>
    <t>Credit Amount</t>
  </si>
  <si>
    <t>net</t>
  </si>
  <si>
    <t>Flag</t>
  </si>
  <si>
    <t>G/L Account Number   355.800.66814.50235 Public Health Services - Coronavirus</t>
  </si>
  <si>
    <t>2021-00004632</t>
  </si>
  <si>
    <t>001.060.060:Defin.Net Solutions /7614/Consulting Services (Assum</t>
  </si>
  <si>
    <t>Finance</t>
  </si>
  <si>
    <t>KEB</t>
  </si>
  <si>
    <t>G/L Account Number   355.800.66814.60265 Public Health Commodities - Coronavirus</t>
  </si>
  <si>
    <t>001.060.060:Defin.Net Solutions /7628/Consulting Services</t>
  </si>
  <si>
    <t>001.060.060:Defin.Net Solutions /7640/Contract/Consulting Work</t>
  </si>
  <si>
    <t>001.060.060:Defin.Net Solutions /7653/Consulting Services</t>
  </si>
  <si>
    <t>001.060.060:Fifth Third Bank/S-3/21/SFAX Health Online Service</t>
  </si>
  <si>
    <t>001.060.060:Fifth Third Bank/Z-3/21/Fiber Optic Cable Parts &amp; To</t>
  </si>
  <si>
    <t>G/L Account Number   355.800.66818.60265 Public Health Commodities - Coronavirus</t>
  </si>
  <si>
    <t>001.060.060:Midland Paper Co/544381/Paper for booklets (COVID-19</t>
  </si>
  <si>
    <t>001.060.060:Phoenix Staffing &amp; M/25573/Contract Employees 03/14/</t>
  </si>
  <si>
    <t>001.060.060:Phoenix Staffing &amp; M/25579/Consulting Services</t>
  </si>
  <si>
    <t>001.060.060:Phoenix Staffing &amp; M/25585/Consulting Services</t>
  </si>
  <si>
    <t>001.060.060:Phoenix Staffing &amp; M/25591/Consulting Services</t>
  </si>
  <si>
    <t>001.080.080:Peterson Cleaning, I/39124/COVID SANITIZING GC 1ST F</t>
  </si>
  <si>
    <t>001.080.081:Alpha Building Maint/731 CK/JC COVID CLEANING APRIL</t>
  </si>
  <si>
    <t>001.080.082:Alpha Building Maint/730 CK/JJC COVID CELANING APRIL</t>
  </si>
  <si>
    <t>001.080.083:Peterson Cleaning, I/39123/BRANCH COURT COVID 03/29-</t>
  </si>
  <si>
    <t>001.080.083:Peterson Cleaning, I/39222/kbc covid disinfection 04</t>
  </si>
  <si>
    <t>G/L Account Number   355.800.66815.60265 Public Health Commodities - Coronavirus</t>
  </si>
  <si>
    <t>001.190.191:Fifth Third Bank/KF0321/Face Masks</t>
  </si>
  <si>
    <t>001.240.240:Fifth Third Bank//21/21/Computer Speakers, Tape</t>
  </si>
  <si>
    <t>001.240.240:Fifth Third Bank/-04/21/Trigger Sprayer for Spray Bo</t>
  </si>
  <si>
    <t>001.240.240:Fifth Third Bank/-05/21/Traffic Cones, Tape</t>
  </si>
  <si>
    <t>001.240.240:JE/1-1807/IT Inv#FY2021-072 Zoom License</t>
  </si>
  <si>
    <t>001.240.240:Journal Entry/002224/Lenovo Think Pads and adaptors</t>
  </si>
  <si>
    <t>001.240.240:Peterson Cleaning, I/39106/Disinfecting - 3rd Street</t>
  </si>
  <si>
    <t>G/L Account Number   355.800.66818.50235 Public Health Services - Coronavirus</t>
  </si>
  <si>
    <t>001.240.240:Translation Today Ne/8667/Spanish Interpreter Door</t>
  </si>
  <si>
    <t>001.240.240:Translation Today Ne/8668/Spanish Interpreter Door</t>
  </si>
  <si>
    <t>001.240.240:Translation Today Ne/8669/Spanish Interpreter Door</t>
  </si>
  <si>
    <t>001.240.240:Translation Today Ne/8670/Spanish Interpreter Door</t>
  </si>
  <si>
    <t>001.240.240:Translation Today Ne/8671/Spanish Interpreter Door</t>
  </si>
  <si>
    <t>001.240.240:Translation Today Ne/8676/Spanish interpreter Door</t>
  </si>
  <si>
    <t>001.240.240:Translation Today Ne/8677/Spanish Interpreter Door</t>
  </si>
  <si>
    <t>001.240.240:Translation Today Ne/8678/Spanish Interpreter Door</t>
  </si>
  <si>
    <t>001.240.240:Translation Today Ne/8679/Spanish Interpreter Door</t>
  </si>
  <si>
    <t>001.240.240:Translation Today Ne/8707/Spanish Interpreter Door</t>
  </si>
  <si>
    <t>001.240.240:Translation Today Ne/8708/Spanish Interpreter Door</t>
  </si>
  <si>
    <t>001.240.240:Translation Today Ne/8709/Spanish Interpreter Door</t>
  </si>
  <si>
    <t>001.240.240:Translation Today Ne/8710/Spanish Interpreter Door</t>
  </si>
  <si>
    <t>001.250.250:Fifth Third Bank/-05/21/Headsets and cases</t>
  </si>
  <si>
    <t>001.250.250:Fifth Third Bank/555mll/Sneeze Guards for Court Room</t>
  </si>
  <si>
    <t>001.380.380:Aramark Services, In/000478/Cafeteria, kitchen equip</t>
  </si>
  <si>
    <t>001.380.380:Chicago Communicatio/327091/Assistance Installing Mo</t>
  </si>
  <si>
    <t>001.380.380:Chicago Parts and So/000805/StarCom Parts</t>
  </si>
  <si>
    <t>001.380.380:Motorola Solutions I/147877/Radio Equipment</t>
  </si>
  <si>
    <t>001.380.380:Motorola Solutions I/177244/Radio Equipment</t>
  </si>
  <si>
    <t>001.380.380:Uline/818780/GLOVES</t>
  </si>
  <si>
    <t>G/L Account Number   355.800.66813.50235 Public Health Services - Coronavirus</t>
  </si>
  <si>
    <t>001.380.382:Andre Johnson/210322/Covid Call Center Training</t>
  </si>
  <si>
    <t>001.380.382:Aramark Services, In/000447/COVID Extra cost for inm</t>
  </si>
  <si>
    <t>001.380.382:Aramark Services, In/000449/COVID Extra cost for inm</t>
  </si>
  <si>
    <t>001.380.382:Aramark Services, In/000453/COVID Extra cost for inm</t>
  </si>
  <si>
    <t>001.380.382:Aramark Services, In/000455/Cafeteria, kitchen equip</t>
  </si>
  <si>
    <t>001.380.382:Aramark Services, In/000457/Cafeteria, kitchen equip</t>
  </si>
  <si>
    <t>001.380.382:Aramark Services, In/000459/Cafeteria, kitchen equip</t>
  </si>
  <si>
    <t>001.380.382:Aramark Services, In/000463/Cafeteria, kitchen equip</t>
  </si>
  <si>
    <t>001.380.382:Aramark Services, In/000465/Styrofoam conatiners for</t>
  </si>
  <si>
    <t>001.380.382:Aramark Services, In/000467/Cafeteria, kitchen equip</t>
  </si>
  <si>
    <t>001.380.382:Aramark Services, In/000470/Cafeteria, kitchen equip</t>
  </si>
  <si>
    <t>001.380.382:Aramark Services, In/000473/Cafeteria, kitchen equip</t>
  </si>
  <si>
    <t>001.380.382:Aramark Services, In/000476/Cafeteria, kitchen equip</t>
  </si>
  <si>
    <t>001.380.382:Aramark Services, In/000480/Cafeteria, kitchen equip</t>
  </si>
  <si>
    <t>001.380.382:Aramark Services, In/000482/Styrofoam containers for</t>
  </si>
  <si>
    <t>001.380.382:Aramark Services, In/000974/Covid quarantine bags</t>
  </si>
  <si>
    <t>001.380.382:Aramark Services, In/000977/Quarantine Bags</t>
  </si>
  <si>
    <t>001.380.382:Aramark Services, In/000980/Quarantine Bags</t>
  </si>
  <si>
    <t>001.380.382:Aramark Services, In/000983/Quarantine Bags</t>
  </si>
  <si>
    <t>001.380.382:Aramark Services, In/000986/Quarantine Bags</t>
  </si>
  <si>
    <t>001.380.382:Aramark Services, In/000994/Covid quarantine bags</t>
  </si>
  <si>
    <t>001.380.382:Aramark Services, In/000998/Quarantine Bags</t>
  </si>
  <si>
    <t>001.380.382:Aramark Services, In/001002/Covid quarantine bags</t>
  </si>
  <si>
    <t>001.380.382:Aramark Services, In/001006/Covid quarantine bags</t>
  </si>
  <si>
    <t>001.380.382:Aramark Services, In/001010/Covid quarantine bags</t>
  </si>
  <si>
    <t>001.380.382:Aramark Services, In/-00990/Inmate Food</t>
  </si>
  <si>
    <t>G/L Account Number   355.800.66811.60265 Public Health Commodities - Coronavirus</t>
  </si>
  <si>
    <t>001.380.382:Fifth Third Bank/-03/21/Organization Software for Va</t>
  </si>
  <si>
    <t>Zero</t>
  </si>
  <si>
    <t>2022-00001038</t>
  </si>
  <si>
    <t>G/L Account Number   355.800.66813.60265 Public Health Commodities - Coronavirus</t>
  </si>
  <si>
    <t>001.380.382:Inmate Calling Solut/072628/Phone Service - land lin</t>
  </si>
  <si>
    <t>G/L Account Number   355.800.66812.50235 Public Health Services - Coronavirus</t>
  </si>
  <si>
    <t>001.380.382:Reditus Laboratories/383325/Covid Testing</t>
  </si>
  <si>
    <t>001.380.382:Reditus Laboratories/392964/Covid Testing</t>
  </si>
  <si>
    <t>001.380.382:Reditus Laboratories/401934/Covid Testing</t>
  </si>
  <si>
    <t>001.380.382:Reditus Laboratories/411697/Covid Testing</t>
  </si>
  <si>
    <t>001.380.382:Rush-Copley Medical /000116/Covid Testing</t>
  </si>
  <si>
    <t>001.380.382:Uline/051457/GLOVES</t>
  </si>
  <si>
    <t>001.380.510:Apex Warehouse Syste/S75150/Storage shelving units</t>
  </si>
  <si>
    <t>001.380.510:Fifth Third Bank/4/2021/Items for Batavia Mass clini</t>
  </si>
  <si>
    <t>001.380.510:Fifth Third Bank/M-3/21/Traffic Cones, Movable Podiu</t>
  </si>
  <si>
    <t>001.380.510:Menards, Inc./61252/Various items for Sheriffs EMS</t>
  </si>
  <si>
    <t>001.380.510:Menards, Inc./61501/Caution Tape for Vaccinatin cl</t>
  </si>
  <si>
    <t>001.430.431:JE/001931/Cellular Devices April 2021</t>
  </si>
  <si>
    <t>001.430.431:Journal Entry/002506/May Cell Phones</t>
  </si>
  <si>
    <t>001.430.434:JE/001931/Cellular Devices April 2021</t>
  </si>
  <si>
    <t>001.430.436:Bob Barker Company I/603656/COVID-19 JJC Disinfectan</t>
  </si>
  <si>
    <t>001.430.436:Bob Barker Company I/621029/Covid 19 Nitrile Gloves</t>
  </si>
  <si>
    <t>001.430.436:Quill Corporation/681547/JJC Disinfectant Wipes</t>
  </si>
  <si>
    <t>001.430.436:Reditus Laboratories/383332/JJC COVID-19 TESTING 03/</t>
  </si>
  <si>
    <t>001.430.438:Fifth Third Bank/5/2021/Web Cameras</t>
  </si>
  <si>
    <t>001.430.438:JE/001931/Cellular Devices April 2021</t>
  </si>
  <si>
    <t>001.430.438:Journal Entry/002506/May Cell Phones</t>
  </si>
  <si>
    <t>001.800.801:Fifth Third Bank/4/2021/Zoom Licenses</t>
  </si>
  <si>
    <t>101.060.070:Gatza Electric, Inc./2023/Inv#2023 Electrical - wiri</t>
  </si>
  <si>
    <t>125.800.810:Defin.Net Solutions /7614/Consulting Services (Assum</t>
  </si>
  <si>
    <t>127.800.812:DocuSign. Inc./238731/INV#INV26238731 Docusign Renew</t>
  </si>
  <si>
    <t>127.800.812:Phoenix Staffing &amp; M/25573/Contract Employee 03/14/2</t>
  </si>
  <si>
    <t>127.800.812:Phoenix Staffing &amp; M/25579/Consulting Services</t>
  </si>
  <si>
    <t>127.800.812:Phoenix Staffing &amp; M/25585/Consulting Services</t>
  </si>
  <si>
    <t>127.800.812:Phoenix Staffing &amp; M/25591/Consulting Services</t>
  </si>
  <si>
    <t>127.800.812:Phoenix Staffing &amp; M/25597/Consulting Services</t>
  </si>
  <si>
    <t>127.800.812:Phoenix Staffing &amp; M/25603/Consulting Services</t>
  </si>
  <si>
    <t>127.800.812:Phoenix Staffing &amp; M/25610/Consulting Services</t>
  </si>
  <si>
    <t>127.800.812:Phoenix Staffing &amp; M/25618/Contract Employees 05/02/</t>
  </si>
  <si>
    <t>127.800.812:Phoenix Staffing &amp; M/25625/Contract Employees 05/09/</t>
  </si>
  <si>
    <t>127.800.812:Phoenix Staffing &amp; M/25633/Contract Employees 5/16/2</t>
  </si>
  <si>
    <t>127.800.812:Phoenix Staffing &amp; M/25641/Contract Employees 5/23/2</t>
  </si>
  <si>
    <t>127.800.812:Phoenix Staffing &amp; M/25649/Contract Employees 5/30/2</t>
  </si>
  <si>
    <t>127.800.812:Phoenix Staffing &amp; M/25658/Contract Employees 06/06/</t>
  </si>
  <si>
    <t>127.800.812:Phoenix Staffing &amp; M/25671/Contract Employees</t>
  </si>
  <si>
    <t>127.800.812:Phoenix Staffing &amp; M/25677/Contract Employees</t>
  </si>
  <si>
    <t>269.425.426:Fifth Third Bank//04/21/Disinfectant Wipes</t>
  </si>
  <si>
    <t>269.425.426:MICHELLE K LEMONS/043021/Cleaner - discount from jew</t>
  </si>
  <si>
    <t>290.500.500:Fifth Third Bank/41BY03/Filter Safety Masks</t>
  </si>
  <si>
    <t>380.660.660:Warehouse Direct Off/3531-1/Clorox Sanitizing Wipes</t>
  </si>
  <si>
    <t>500.800.801:Insight Public Secto/818687/Firewall PHD Vaccine Cli</t>
  </si>
  <si>
    <t>500.800.801:Steiner Electric Co /13.001/Generator,transfer switc</t>
  </si>
  <si>
    <t>500.800.801:Steiner Electric Co /86.001/Generator,transfer switc</t>
  </si>
  <si>
    <t>G/L Account Number   355.800.66811.50235 Public Health Services - Coronavirus</t>
  </si>
  <si>
    <t>500.800.805:Cordogan, Clark &amp; As/24640/20-438 KC HEALTH DEPT CAR</t>
  </si>
  <si>
    <t>500.800.805:Cordogan, Clark &amp; As/24712/20-438 KC HEALTH DEPT CAR</t>
  </si>
  <si>
    <t>G/L Account Number   355.800.66817.50235 Public Health Services - Coronavirus</t>
  </si>
  <si>
    <t xml:space="preserve">500.800.805:Cordogan, Clark &amp; As/24771/21-348 KC PAYROLL OFFICE </t>
  </si>
  <si>
    <t>500.800.805:Cordogan, Clark &amp; As/24775/21-334 KC AUDITOR RENOVAT</t>
  </si>
  <si>
    <t>500.800.805:Cordogan, Clark &amp; As/24780/20-422 MAY COVID KC HEALT</t>
  </si>
  <si>
    <t xml:space="preserve">500.800.805:Cordogan, Clark &amp; As/24783/21-357 MAY KC BLDG A 3RD </t>
  </si>
  <si>
    <t>650.670.670:Lakeshore Recycling /365654/ENV: Porta with Handwash</t>
  </si>
  <si>
    <t>650.670.670:Lakeshore Recycling /369841/ENV: Porta for 2 Recycli</t>
  </si>
  <si>
    <t>650.670.670:Lakeshore Recycling /369842/ENV: Porta with Handwash</t>
  </si>
  <si>
    <t>650.670.670:Lakeshore Recycling /375435/ENV: Handwasher Fabyan M</t>
  </si>
  <si>
    <t>650.670.670:Lakeshore Recycling /375436/ENV: Porta with Handwash</t>
  </si>
  <si>
    <t>G/L Account Number   355.800.66871.50150 Contractual/Consulting Services</t>
  </si>
  <si>
    <t>2021-00004030</t>
  </si>
  <si>
    <t>A/P Invoice Entry</t>
  </si>
  <si>
    <t>2021-00004346</t>
  </si>
  <si>
    <t>2021-00004743</t>
  </si>
  <si>
    <t>2021-00005136</t>
  </si>
  <si>
    <t>2022-00000251</t>
  </si>
  <si>
    <t>2021-00005228</t>
  </si>
  <si>
    <t>G/L Account Number   355.800.66871.40000 Salaries and Wages</t>
  </si>
  <si>
    <t>2021-00005426</t>
  </si>
  <si>
    <t>Adjust payroll accrual to 3 days expense from 12-11-21 PPE</t>
  </si>
  <si>
    <t>G/L Account Number   355.800.66871.45100 FICA/SS Contribution</t>
  </si>
  <si>
    <t>G/L Account Number   355.800.66871.45200 IMRF Contribution</t>
  </si>
  <si>
    <t>G/L Account Number   355.800.66819.40009 Salaries and Wages Subsidy</t>
  </si>
  <si>
    <t>2021-00005533</t>
  </si>
  <si>
    <t>ARP County Payroll Reimbursement</t>
  </si>
  <si>
    <t>G/L Account Number   355.800.66819.40209 Overtime Subsidy</t>
  </si>
  <si>
    <t>G/L Account Number   355.800.66819.45009 Healthcare Subsidy</t>
  </si>
  <si>
    <t>G/L Account Number   355.800.66819.45019 Dental Subsidy</t>
  </si>
  <si>
    <t>G/L Account Number   355.800.66819.45109 FICA/SS Subsidy</t>
  </si>
  <si>
    <t>G/L Account Number   355.800.66819.45209 IMRF Subsidy</t>
  </si>
  <si>
    <t>G/L Account Number   355.800.66819.45219 SLEP Subsidy</t>
  </si>
  <si>
    <t>2021-00004161</t>
  </si>
  <si>
    <t xml:space="preserve">Payroll Post BIWEEKLY Biweekly 2202120 </t>
  </si>
  <si>
    <t>2021-00004440</t>
  </si>
  <si>
    <t xml:space="preserve">Payroll Post BIWEEKLY Biweekly 2202121 </t>
  </si>
  <si>
    <t>2021-00004654</t>
  </si>
  <si>
    <t xml:space="preserve">Payroll Post BIWEEKLY Biweekly 2202122 </t>
  </si>
  <si>
    <t>2021-00004844</t>
  </si>
  <si>
    <t xml:space="preserve">Payroll Post BIWEEKLY Biweekly 2202123 </t>
  </si>
  <si>
    <t>2021-00005030</t>
  </si>
  <si>
    <t xml:space="preserve">Payroll Post BIWEEKLY Biweekly 2202124 </t>
  </si>
  <si>
    <t>G/L Account Number   355.800.66871.45000 Healthcare Contribution</t>
  </si>
  <si>
    <t>G/L Account Number   355.800.66871.45010 Dental Contribution</t>
  </si>
  <si>
    <t>2021-00005187</t>
  </si>
  <si>
    <t xml:space="preserve">Payroll Post BIWEEKLY Biweekly 2202125 </t>
  </si>
  <si>
    <t>2022-00000202</t>
  </si>
  <si>
    <t xml:space="preserve">Payroll Post BIWEEKLY Biweekly 2202126 </t>
  </si>
  <si>
    <t>2022-00000304</t>
  </si>
  <si>
    <t xml:space="preserve">Payroll Post BIWEEKLY Biweekly 220221 </t>
  </si>
  <si>
    <t>G/L Account Number   355.800.668.99000 Transfer To Other Funds</t>
  </si>
  <si>
    <t>2021-00002857</t>
  </si>
  <si>
    <t>RES 21-324</t>
  </si>
  <si>
    <t>Exclude</t>
  </si>
  <si>
    <t>2021-00003269</t>
  </si>
  <si>
    <t>RES 21-349</t>
  </si>
  <si>
    <t>G/L Account Number   355.800.66811.99000 Transfer To Other Funds</t>
  </si>
  <si>
    <t>2021-00004447</t>
  </si>
  <si>
    <t>RES 21-422</t>
  </si>
  <si>
    <t>G/L Account Number   355.800.66813.99000 Transfer To Other Funds</t>
  </si>
  <si>
    <t>RES 21-423</t>
  </si>
  <si>
    <t>2022-00000676</t>
  </si>
  <si>
    <t>RES 22-39</t>
  </si>
  <si>
    <t>G/L Account Number   355.800.66811.99354 Transfer to Fund 354</t>
  </si>
  <si>
    <t>G/L Account Number   355.800.66861.99356 Transfer to Fund 356</t>
  </si>
  <si>
    <t>G/L Account Number   355.800.66813.99350 Transfer to Fund 350</t>
  </si>
  <si>
    <t>2022-00000116</t>
  </si>
  <si>
    <t>RES -514</t>
  </si>
  <si>
    <t>RES -517</t>
  </si>
  <si>
    <t>2021-00005550</t>
  </si>
  <si>
    <t>Reverse Temporary reversal of unspent Lost Revenue Recoupment</t>
  </si>
  <si>
    <t>YEAREND</t>
  </si>
  <si>
    <t>2021-00005551</t>
  </si>
  <si>
    <t>Reverse Temporary reversal of unspent Mass Vaccination Transfer</t>
  </si>
  <si>
    <t>2022-00000349</t>
  </si>
  <si>
    <t>Reverse TX from RES 21-517 per Onzick until YE 2022</t>
  </si>
  <si>
    <t>Temporarily reverse unspent portion of Lost Revenue Recoupment</t>
  </si>
  <si>
    <t>Temporarily reverse unspent portion of Mass Vaccination Transfer</t>
  </si>
  <si>
    <t>2021-00005574</t>
  </si>
  <si>
    <t>To accrue E/Y inv 01U00893325 to FY21 - ARPA Funding Support</t>
  </si>
  <si>
    <t>KEB, AP and Payroll</t>
  </si>
  <si>
    <t>1.8 Other COVIID-19</t>
  </si>
  <si>
    <t>Total Reported</t>
  </si>
  <si>
    <t>From COVID Related Expenses Approved by KEB that Have Been Incurred Over and Above CARES Act Reimbursement Limit as of 7/24/2021 from J. Onzick</t>
  </si>
  <si>
    <t>Andre Johnson</t>
  </si>
  <si>
    <t>Inmate Calling Solutions LLC</t>
  </si>
  <si>
    <t>COVID-19 Contact Tracing Total</t>
  </si>
  <si>
    <t>Not reported until Q2 2022</t>
  </si>
  <si>
    <t>ULD</t>
  </si>
  <si>
    <t>Rounding</t>
  </si>
  <si>
    <t>G/L Account Number   355.800.66871.60060 Computer Software- Non Capital</t>
  </si>
  <si>
    <t>2022-00001355</t>
  </si>
  <si>
    <t>Submittable Holdings Inc. dba Submittable</t>
  </si>
  <si>
    <t>2022-00001053</t>
  </si>
  <si>
    <t>IT Inv#FY2022-041 1313/22 Zoom License</t>
  </si>
  <si>
    <t>Internal IT Charge</t>
  </si>
  <si>
    <t>IT Inv#FY2022-023 Microsoft Subscription 1/1/22</t>
  </si>
  <si>
    <t>IT Inv#FY2022-035 Microsoft Subscription 2/15/22</t>
  </si>
  <si>
    <t>G/L Account Number   355.800.66871.60010 Operating Supplies</t>
  </si>
  <si>
    <t>IT Inv#FY2022-034 2/1/22 Cell Device JS</t>
  </si>
  <si>
    <t>IT Inv#FY2022-048 ARPA Banner &amp; Charts</t>
  </si>
  <si>
    <t>2022-00001047</t>
  </si>
  <si>
    <t>Special Project Staffing dba The Salem Group</t>
  </si>
  <si>
    <t>2022-00000520</t>
  </si>
  <si>
    <t>2022-00001281</t>
  </si>
  <si>
    <t xml:space="preserve">Payroll Post BIWEEKLY Biweekly 220227 </t>
  </si>
  <si>
    <t>2022-00001152</t>
  </si>
  <si>
    <t xml:space="preserve">Payroll Post BIWEEKLY Biweekly 220226 </t>
  </si>
  <si>
    <t>2022-00000972</t>
  </si>
  <si>
    <t xml:space="preserve">Payroll Post BIWEEKLY Biweekly 220225 </t>
  </si>
  <si>
    <t>2022-00000767</t>
  </si>
  <si>
    <t xml:space="preserve">Payroll Post BIWEEKLY Biweekly 220224 </t>
  </si>
  <si>
    <t>2022-00000616</t>
  </si>
  <si>
    <t>2022-00000430</t>
  </si>
  <si>
    <t xml:space="preserve">Payroll Post BIWEEKLY Biweekly 220222 </t>
  </si>
  <si>
    <t>2022-00001037</t>
  </si>
  <si>
    <t>RES 22-83</t>
  </si>
  <si>
    <t>Mass Vacc</t>
  </si>
  <si>
    <t>NA</t>
  </si>
  <si>
    <t>Admin/Submittable Holdings Inc. dba Submittable</t>
  </si>
  <si>
    <t>Admin/Internal IT Charge</t>
  </si>
  <si>
    <t>Admin/Special Project Staffing dba The Salem Group</t>
  </si>
  <si>
    <t>Mass Vacc/NA</t>
  </si>
  <si>
    <t>G/L Account Number   355.800.66871.53020 Unemployment Claims</t>
  </si>
  <si>
    <t>SR Fund Annual Reimb-Liab, WC &amp; Unempl</t>
  </si>
  <si>
    <t>G/L Account Number   355.800.66871.53010 Workers Compensation</t>
  </si>
  <si>
    <t>G/L Account Number   355.800.66871.53000 Liability Insurance</t>
  </si>
  <si>
    <t>2022-00001668</t>
  </si>
  <si>
    <t>Baker Tilly Virchow Krause, LLP</t>
  </si>
  <si>
    <t>2022-00001528</t>
  </si>
  <si>
    <t>2022-00002208</t>
  </si>
  <si>
    <t xml:space="preserve">Payroll Post BIWEEKLY Biweekly 2202213 </t>
  </si>
  <si>
    <t>2022-00002032</t>
  </si>
  <si>
    <t xml:space="preserve">Payroll Post BIWEEKLY Biweekly 2202212 </t>
  </si>
  <si>
    <t>2022-00001878</t>
  </si>
  <si>
    <t xml:space="preserve">Payroll Post BIWEEKLY Biweekly 2202211 </t>
  </si>
  <si>
    <t>2022-00001743</t>
  </si>
  <si>
    <t xml:space="preserve">Payroll Post BIWEEKLY Biweekly 2202210 </t>
  </si>
  <si>
    <t>2022-00001589</t>
  </si>
  <si>
    <t xml:space="preserve">Payroll Post BIWEEKLY Biweekly 220229 </t>
  </si>
  <si>
    <t>2022-00001430</t>
  </si>
  <si>
    <t xml:space="preserve">Payroll Post BIWEEKLY Biweekly 220228 </t>
  </si>
  <si>
    <t>G/L Account Number   355.800.668110.55010 External Grants</t>
  </si>
  <si>
    <t>2022-00002194</t>
  </si>
  <si>
    <t>Admin/Baker Tilly Virchow Krause, LLP</t>
  </si>
  <si>
    <t>Admin/Ernst &amp; Young U.S. LLP</t>
  </si>
  <si>
    <t>CSGP/Family Counseling Service of Aurora</t>
  </si>
  <si>
    <t>&gt; $50k</t>
  </si>
  <si>
    <t>Note: Includes $6,024.03 of payroll expenditures with a G/L date of 6/25/2022 which were not included in the G/L detail file used for the Q2 2022 reporting. These expenditures are being reported as part of the Q3 2022 Treasury reporting.</t>
  </si>
  <si>
    <t>Admin/Baker Tilley</t>
  </si>
  <si>
    <t>&lt; $50k</t>
  </si>
  <si>
    <t>Admin/Salem Group</t>
  </si>
  <si>
    <t>Admin/Cell Phones</t>
  </si>
  <si>
    <t>CGSP/The Kaneland Foundation</t>
  </si>
  <si>
    <t>CGSP/Elderday Center, Inc.</t>
  </si>
  <si>
    <t>CGSP/Batavia Interfaith Food Pantry</t>
  </si>
  <si>
    <t>CGSP/Holy Angels Food Pantry</t>
  </si>
  <si>
    <t>CGSP/Food for Greater Elgin, Inc.</t>
  </si>
  <si>
    <t>CGSP/Talented Tenth Social Services</t>
  </si>
  <si>
    <t>CGSP/PADS of Elgin</t>
  </si>
  <si>
    <t>CGSP/The Diocese of Rockford - Social Services</t>
  </si>
  <si>
    <t>CGSP/Family Service Association of Greater Elgin Area</t>
  </si>
  <si>
    <t>CGSP/Simply Destinee</t>
  </si>
  <si>
    <t>CGSP/National Alliance of Mental Illness</t>
  </si>
  <si>
    <t>CGSP/The Joshua Tree Community</t>
  </si>
  <si>
    <t>CGSP/Mutual Ground, Inc.</t>
  </si>
  <si>
    <t>CGSP/The Salvation Army Tri-City Corps</t>
  </si>
  <si>
    <t>CGSP/Community Crisis Center, Inc.</t>
  </si>
  <si>
    <t>CGSP/Marie Wilkinson Food Pantry</t>
  </si>
  <si>
    <t>CGSP/Changing Children's World Foundation</t>
  </si>
  <si>
    <t>CGSP/Family Counseling Service of Aurora</t>
  </si>
  <si>
    <t>CGSP/Tri-City Family Services</t>
  </si>
  <si>
    <t>CGSP/Lazarus House</t>
  </si>
  <si>
    <t>CGSP/D300 Food Pantry</t>
  </si>
  <si>
    <t>CGSP/F.I.S.H. Food Pantry</t>
  </si>
  <si>
    <t>CGSP/Aurora Area Interfaith Food Pantry</t>
  </si>
  <si>
    <t>CGSP/Association for Individual Development</t>
  </si>
  <si>
    <t>CGSP/Fox Valley Hands of Hope</t>
  </si>
  <si>
    <t>CGSP/Lighthouse Foundation</t>
  </si>
  <si>
    <t>CGSP/Suicide Prevention Services</t>
  </si>
  <si>
    <t>G/L Activity Detail for July 1, 2022 through September 30, 2022: Detail Standardized [Source: Actual ARP Expenditures Incurred 3-3-21 thru 9-30-22 as of 10.20.2022 -  Fund 355.xlsx]</t>
  </si>
  <si>
    <t xml:space="preserve">GL Account </t>
  </si>
  <si>
    <t>Description</t>
  </si>
  <si>
    <t>Expense Detail</t>
  </si>
  <si>
    <t>2022-00000539</t>
  </si>
  <si>
    <t>ARPA Grant Disbursement - CSGP</t>
  </si>
  <si>
    <t>The Kaneland Foundation</t>
  </si>
  <si>
    <t>CGSP</t>
  </si>
  <si>
    <t>2022-00000540</t>
  </si>
  <si>
    <t>Elderday Center, Inc.</t>
  </si>
  <si>
    <t>2022-00000582</t>
  </si>
  <si>
    <t>Batavia Interfaith Food Pantry</t>
  </si>
  <si>
    <t>2022-00000583</t>
  </si>
  <si>
    <t>Holy Angels Food Pantry</t>
  </si>
  <si>
    <t>2022-00000584</t>
  </si>
  <si>
    <t>Food for Greater Elgin, Inc.</t>
  </si>
  <si>
    <t>2022-00000621</t>
  </si>
  <si>
    <t>Talented Tenth Social Services</t>
  </si>
  <si>
    <t>2022-00000622</t>
  </si>
  <si>
    <t>PADS of Elgin</t>
  </si>
  <si>
    <t>2022-00000623</t>
  </si>
  <si>
    <t>The Diocese of Rockford - Social Services</t>
  </si>
  <si>
    <t>2022-00000624</t>
  </si>
  <si>
    <t>2022-00000625</t>
  </si>
  <si>
    <t>Simply Destinee</t>
  </si>
  <si>
    <t>2022-00000626</t>
  </si>
  <si>
    <t>National Alliance of Mental Illness</t>
  </si>
  <si>
    <t>2022-00000678</t>
  </si>
  <si>
    <t>The Joshua Tree Community</t>
  </si>
  <si>
    <t>2022-00000679</t>
  </si>
  <si>
    <t>Mutual Ground, Inc.</t>
  </si>
  <si>
    <t>2022-00000680</t>
  </si>
  <si>
    <t>The Salvation Army Tri-City Corps</t>
  </si>
  <si>
    <t>2022-00000681</t>
  </si>
  <si>
    <t>Community Crisis Center, Inc.</t>
  </si>
  <si>
    <t>2022-00000682</t>
  </si>
  <si>
    <t>Marie Wilkinson Food Pantry</t>
  </si>
  <si>
    <t>2022-00000683</t>
  </si>
  <si>
    <t>Changing Children's World Foundation</t>
  </si>
  <si>
    <t>2022-00000729</t>
  </si>
  <si>
    <t>2022-00000730</t>
  </si>
  <si>
    <t>Tri-City Family Services</t>
  </si>
  <si>
    <t>2022-00000731</t>
  </si>
  <si>
    <t>2022-00000732</t>
  </si>
  <si>
    <t>D300 Food Pantry</t>
  </si>
  <si>
    <t>2022-00000733</t>
  </si>
  <si>
    <t>2022-00000734</t>
  </si>
  <si>
    <t>Aurora Area Interfaith Food Pantry</t>
  </si>
  <si>
    <t>2022-00000788</t>
  </si>
  <si>
    <t>2022-00000789</t>
  </si>
  <si>
    <t>Fox Valley Hands of Hope</t>
  </si>
  <si>
    <t>2022-00000790</t>
  </si>
  <si>
    <t>Lighthouse Foundation</t>
  </si>
  <si>
    <t>2022-00000791</t>
  </si>
  <si>
    <t>2022-00002369</t>
  </si>
  <si>
    <t>2202214</t>
  </si>
  <si>
    <t>2022-00002527</t>
  </si>
  <si>
    <t>2202215</t>
  </si>
  <si>
    <t>2022-00002716</t>
  </si>
  <si>
    <t>2202216</t>
  </si>
  <si>
    <t>2022-00002873</t>
  </si>
  <si>
    <t>2202217</t>
  </si>
  <si>
    <t>2022-00003061</t>
  </si>
  <si>
    <t>2202218</t>
  </si>
  <si>
    <t>2022-00003220</t>
  </si>
  <si>
    <t>2202219</t>
  </si>
  <si>
    <t>2022-00003404</t>
  </si>
  <si>
    <t>2202220</t>
  </si>
  <si>
    <t xml:space="preserve">Payroll Post BIWEEKLY Biweekly 2202214 </t>
  </si>
  <si>
    <t xml:space="preserve">Payroll Post BIWEEKLY Biweekly 2202215 </t>
  </si>
  <si>
    <t xml:space="preserve">Payroll Post BIWEEKLY Biweekly 2202216 </t>
  </si>
  <si>
    <t xml:space="preserve">Payroll Post BIWEEKLY Biweekly 2202217 </t>
  </si>
  <si>
    <t xml:space="preserve">Payroll Post BIWEEKLY Biweekly 2202218 </t>
  </si>
  <si>
    <t xml:space="preserve">Payroll Post BIWEEKLY Biweekly 2202219 </t>
  </si>
  <si>
    <t xml:space="preserve">Payroll Post BIWEEKLY Biweekly 2202220 </t>
  </si>
  <si>
    <t>G/L Account Number   355.800.66871.50130 Certified Audit Contract</t>
  </si>
  <si>
    <t>2022-00003325</t>
  </si>
  <si>
    <t>BT2172757</t>
  </si>
  <si>
    <t>Baker Tilley</t>
  </si>
  <si>
    <t>2022-00002447</t>
  </si>
  <si>
    <t>US01U000991216</t>
  </si>
  <si>
    <t>Professional Services 4/1/22-4/30/22</t>
  </si>
  <si>
    <t>US01U000991214</t>
  </si>
  <si>
    <t>Professional Services 3/1/22-3/31/22</t>
  </si>
  <si>
    <t>2022-00002612</t>
  </si>
  <si>
    <t>3935795</t>
  </si>
  <si>
    <t>ARP- Jennifer Smith-Temp Services-Pd 04/02</t>
  </si>
  <si>
    <t>Salem Group</t>
  </si>
  <si>
    <t>3940184</t>
  </si>
  <si>
    <t>ARP- Jennifer Smith-Temp Services-Pd 4/9</t>
  </si>
  <si>
    <t>3944469</t>
  </si>
  <si>
    <t>ARP- Jennifer Smith-Temp Services-Pd 4/16</t>
  </si>
  <si>
    <t>3948779</t>
  </si>
  <si>
    <t>ARP- Jennifer Smith-Temp Services-Pd 4/23</t>
  </si>
  <si>
    <t>3953164</t>
  </si>
  <si>
    <t>ARP- Jennifer Smith-Temp Services-Pd 4/30</t>
  </si>
  <si>
    <t>2022-00002786</t>
  </si>
  <si>
    <t>US01U000937812</t>
  </si>
  <si>
    <t xml:space="preserve">For Professional Services 2/1/22-2/28/22  ARPA </t>
  </si>
  <si>
    <t>US01U000937811</t>
  </si>
  <si>
    <t xml:space="preserve">Professional Services 1/1/22-1/31/22 ARPA </t>
  </si>
  <si>
    <t>G/L Account Number   355.800.66871.64000 Telephone</t>
  </si>
  <si>
    <t>2022-00002355</t>
  </si>
  <si>
    <t>IT Inv#FY2022-116 June Phones</t>
  </si>
  <si>
    <t>Cell Phones</t>
  </si>
  <si>
    <t>G/L Account Number   355.800.66871.64010 Cellular Phone</t>
  </si>
  <si>
    <t>Contract Tracing G/L Activity Summary and Reconciliation as of September, 2022</t>
  </si>
  <si>
    <t>Actual Balance</t>
  </si>
  <si>
    <r>
      <rPr>
        <sz val="8"/>
        <color rgb="FF737373"/>
        <rFont val="Tahoma"/>
        <family val="2"/>
      </rPr>
      <t>G/L Account Number</t>
    </r>
    <r>
      <rPr>
        <sz val="8"/>
        <color rgb="FF737373"/>
        <rFont val="Tahoma"/>
        <family val="2"/>
      </rPr>
      <t xml:space="preserve">   </t>
    </r>
    <r>
      <rPr>
        <b/>
        <sz val="8"/>
        <color rgb="FF737373"/>
        <rFont val="Tahoma"/>
        <family val="2"/>
      </rPr>
      <t>350.580.66813.40000 Salaries and Wages</t>
    </r>
  </si>
  <si>
    <r>
      <rPr>
        <sz val="8"/>
        <color rgb="FF737373"/>
        <rFont val="Tahoma"/>
        <family val="2"/>
      </rPr>
      <t>Balance To Date:</t>
    </r>
  </si>
  <si>
    <t>Gross Pay</t>
  </si>
  <si>
    <t>Distribution Amount</t>
  </si>
  <si>
    <t>220221</t>
  </si>
  <si>
    <t>AGUILAR, JENNIFER V</t>
  </si>
  <si>
    <t>220222</t>
  </si>
  <si>
    <t>220223</t>
  </si>
  <si>
    <t>220224</t>
  </si>
  <si>
    <t>220225</t>
  </si>
  <si>
    <t>220226</t>
  </si>
  <si>
    <t>220227</t>
  </si>
  <si>
    <t>220228</t>
  </si>
  <si>
    <t>220229</t>
  </si>
  <si>
    <t>2202210</t>
  </si>
  <si>
    <t>2202211</t>
  </si>
  <si>
    <t>2202212</t>
  </si>
  <si>
    <r>
      <rPr>
        <sz val="8"/>
        <color rgb="FF737373"/>
        <rFont val="Tahoma"/>
        <family val="2"/>
      </rPr>
      <t>Account</t>
    </r>
    <r>
      <rPr>
        <sz val="8"/>
        <color rgb="FF737373"/>
        <rFont val="Tahoma"/>
        <family val="2"/>
      </rPr>
      <t xml:space="preserve">   </t>
    </r>
    <r>
      <rPr>
        <b/>
        <sz val="8"/>
        <color rgb="FF737373"/>
        <rFont val="Tahoma"/>
        <family val="2"/>
      </rPr>
      <t>Salaries and Wages</t>
    </r>
    <r>
      <rPr>
        <sz val="8"/>
        <color rgb="FF737373"/>
        <rFont val="Tahoma"/>
        <family val="2"/>
      </rPr>
      <t xml:space="preserve"> Totals</t>
    </r>
  </si>
  <si>
    <r>
      <rPr>
        <sz val="8"/>
        <color rgb="FF737373"/>
        <rFont val="Tahoma"/>
        <family val="2"/>
      </rPr>
      <t>G/L Account Number</t>
    </r>
    <r>
      <rPr>
        <sz val="8"/>
        <color rgb="FF737373"/>
        <rFont val="Tahoma"/>
        <family val="2"/>
      </rPr>
      <t xml:space="preserve">   </t>
    </r>
    <r>
      <rPr>
        <b/>
        <sz val="8"/>
        <color rgb="FF737373"/>
        <rFont val="Tahoma"/>
        <family val="2"/>
      </rPr>
      <t>350.580.66813.40200 Overtime Salaries</t>
    </r>
  </si>
  <si>
    <r>
      <rPr>
        <sz val="8"/>
        <color rgb="FF737373"/>
        <rFont val="Tahoma"/>
        <family val="2"/>
      </rPr>
      <t>Account</t>
    </r>
    <r>
      <rPr>
        <sz val="8"/>
        <color rgb="FF737373"/>
        <rFont val="Tahoma"/>
        <family val="2"/>
      </rPr>
      <t xml:space="preserve">   </t>
    </r>
    <r>
      <rPr>
        <b/>
        <sz val="8"/>
        <color rgb="FF737373"/>
        <rFont val="Tahoma"/>
        <family val="2"/>
      </rPr>
      <t>Overtime Salaries</t>
    </r>
    <r>
      <rPr>
        <sz val="8"/>
        <color rgb="FF737373"/>
        <rFont val="Tahoma"/>
        <family val="2"/>
      </rPr>
      <t xml:space="preserve"> Totals</t>
    </r>
  </si>
  <si>
    <r>
      <rPr>
        <sz val="8"/>
        <color rgb="FF737373"/>
        <rFont val="Tahoma"/>
        <family val="2"/>
      </rPr>
      <t>G/L Account Number</t>
    </r>
    <r>
      <rPr>
        <sz val="8"/>
        <color rgb="FF737373"/>
        <rFont val="Tahoma"/>
        <family val="2"/>
      </rPr>
      <t xml:space="preserve">   </t>
    </r>
    <r>
      <rPr>
        <b/>
        <sz val="8"/>
        <color rgb="FF737373"/>
        <rFont val="Tahoma"/>
        <family val="2"/>
      </rPr>
      <t>350.580.66813.45100 FICA/SS Contribution</t>
    </r>
  </si>
  <si>
    <r>
      <rPr>
        <sz val="8"/>
        <color rgb="FF737373"/>
        <rFont val="Tahoma"/>
        <family val="2"/>
      </rPr>
      <t>Account</t>
    </r>
    <r>
      <rPr>
        <sz val="8"/>
        <color rgb="FF737373"/>
        <rFont val="Tahoma"/>
        <family val="2"/>
      </rPr>
      <t xml:space="preserve">   </t>
    </r>
    <r>
      <rPr>
        <b/>
        <sz val="8"/>
        <color rgb="FF737373"/>
        <rFont val="Tahoma"/>
        <family val="2"/>
      </rPr>
      <t>FICA/SS Contribution</t>
    </r>
    <r>
      <rPr>
        <sz val="8"/>
        <color rgb="FF737373"/>
        <rFont val="Tahoma"/>
        <family val="2"/>
      </rPr>
      <t xml:space="preserve"> Totals</t>
    </r>
  </si>
  <si>
    <r>
      <rPr>
        <sz val="8"/>
        <color rgb="FF737373"/>
        <rFont val="Tahoma"/>
        <family val="2"/>
      </rPr>
      <t>G/L Account Number</t>
    </r>
    <r>
      <rPr>
        <sz val="8"/>
        <color rgb="FF737373"/>
        <rFont val="Tahoma"/>
        <family val="2"/>
      </rPr>
      <t xml:space="preserve">   </t>
    </r>
    <r>
      <rPr>
        <b/>
        <sz val="8"/>
        <color rgb="FF737373"/>
        <rFont val="Tahoma"/>
        <family val="2"/>
      </rPr>
      <t>350.580.66813.45200 IMRF Contribution</t>
    </r>
  </si>
  <si>
    <r>
      <rPr>
        <sz val="8"/>
        <color rgb="FF737373"/>
        <rFont val="Tahoma"/>
        <family val="2"/>
      </rPr>
      <t>Account</t>
    </r>
    <r>
      <rPr>
        <sz val="8"/>
        <color rgb="FF737373"/>
        <rFont val="Tahoma"/>
        <family val="2"/>
      </rPr>
      <t xml:space="preserve">   </t>
    </r>
    <r>
      <rPr>
        <b/>
        <sz val="8"/>
        <color rgb="FF737373"/>
        <rFont val="Tahoma"/>
        <family val="2"/>
      </rPr>
      <t>IMRF Contribution</t>
    </r>
    <r>
      <rPr>
        <sz val="8"/>
        <color rgb="FF737373"/>
        <rFont val="Tahoma"/>
        <family val="2"/>
      </rPr>
      <t xml:space="preserve"> Totals</t>
    </r>
  </si>
  <si>
    <r>
      <rPr>
        <sz val="8"/>
        <color rgb="FF737373"/>
        <rFont val="Tahoma"/>
        <family val="2"/>
      </rPr>
      <t>G/L Account Number</t>
    </r>
    <r>
      <rPr>
        <sz val="8"/>
        <color rgb="FF737373"/>
        <rFont val="Tahoma"/>
        <family val="2"/>
      </rPr>
      <t xml:space="preserve">   </t>
    </r>
    <r>
      <rPr>
        <b/>
        <sz val="8"/>
        <color rgb="FF737373"/>
        <rFont val="Tahoma"/>
        <family val="2"/>
      </rPr>
      <t>350.580.66813.50150 Contractual/Consulting Services</t>
    </r>
  </si>
  <si>
    <t>2021-00004449</t>
  </si>
  <si>
    <t>Correct 2021-4447 Typo</t>
  </si>
  <si>
    <t>2021-00005184</t>
  </si>
  <si>
    <t>Change AP Invoice Post</t>
  </si>
  <si>
    <t>Change AP</t>
  </si>
  <si>
    <t>Vendor</t>
  </si>
  <si>
    <t>Invoice Date</t>
  </si>
  <si>
    <t>Payment Type</t>
  </si>
  <si>
    <t>Payment Number</t>
  </si>
  <si>
    <t>Amount</t>
  </si>
  <si>
    <t>8003856216</t>
  </si>
  <si>
    <t>Health - Contract Tracing - 20.666.50.002</t>
  </si>
  <si>
    <t>EFT</t>
  </si>
  <si>
    <t>2021-00005185</t>
  </si>
  <si>
    <t>Health</t>
  </si>
  <si>
    <t>2021-00005279</t>
  </si>
  <si>
    <t>91488</t>
  </si>
  <si>
    <t>Health - COVID19 Surveillance Specialist Klopp - 66813.50.002</t>
  </si>
  <si>
    <t>91487</t>
  </si>
  <si>
    <t>Health - COVID19 EH Specialist Pfanenstiel, W. - 66813.50.002</t>
  </si>
  <si>
    <t>91486</t>
  </si>
  <si>
    <t>Health - COVID19 School Coordinator Barber - 66813.50.002</t>
  </si>
  <si>
    <t>91485</t>
  </si>
  <si>
    <t>Health - COVID19 Outbreak Investigations Minor 66813.50.002</t>
  </si>
  <si>
    <t>91484</t>
  </si>
  <si>
    <t>Health - COVID19 Investigations Liaison Jones, D- 66813.50.002</t>
  </si>
  <si>
    <t>91483</t>
  </si>
  <si>
    <t>Health - COVID19 CHS-III Surveillance Caliendo - 66813.50.002</t>
  </si>
  <si>
    <t>2022-00000377</t>
  </si>
  <si>
    <t>91505</t>
  </si>
  <si>
    <t>91504</t>
  </si>
  <si>
    <t>91503</t>
  </si>
  <si>
    <t>91502</t>
  </si>
  <si>
    <t>91501</t>
  </si>
  <si>
    <t>2022-00000379</t>
  </si>
  <si>
    <t>91522</t>
  </si>
  <si>
    <t>91520</t>
  </si>
  <si>
    <t>91521</t>
  </si>
  <si>
    <t>91519</t>
  </si>
  <si>
    <t>91523</t>
  </si>
  <si>
    <t>2022-00000668</t>
  </si>
  <si>
    <t>46600052</t>
  </si>
  <si>
    <t>Health - COVID19 Temp Employees - 6681350002</t>
  </si>
  <si>
    <t>46600040</t>
  </si>
  <si>
    <t>2022-00000850</t>
  </si>
  <si>
    <t>46600029</t>
  </si>
  <si>
    <t>2022-00001223</t>
  </si>
  <si>
    <t>8004073004</t>
  </si>
  <si>
    <t>Health - Contact Tracing</t>
  </si>
  <si>
    <t>46600153</t>
  </si>
  <si>
    <t>Health - COVID19 Support Specialists - 6681350002</t>
  </si>
  <si>
    <t>46600166</t>
  </si>
  <si>
    <t>46600179</t>
  </si>
  <si>
    <t>2022-00001531</t>
  </si>
  <si>
    <t>46600192</t>
  </si>
  <si>
    <t>8004127799</t>
  </si>
  <si>
    <t>Health - Contact Tracing Call Center - 668135002</t>
  </si>
  <si>
    <t>91252</t>
  </si>
  <si>
    <t>Health - COVID19 EH Specialist Pfanenstiel, W. - 6681350002</t>
  </si>
  <si>
    <t>2022-00001820</t>
  </si>
  <si>
    <t>46600205</t>
  </si>
  <si>
    <t>46600217</t>
  </si>
  <si>
    <t>Health - COVID19 Temp Employees - 668135002</t>
  </si>
  <si>
    <t>2022-00001822</t>
  </si>
  <si>
    <t>46600230</t>
  </si>
  <si>
    <t>Health - COVID19 Temp</t>
  </si>
  <si>
    <t>2022-00001824</t>
  </si>
  <si>
    <t>8004191973</t>
  </si>
  <si>
    <t>Health - Contract Tracing - 668135002</t>
  </si>
  <si>
    <t>2022-00002111</t>
  </si>
  <si>
    <t>46600267</t>
  </si>
  <si>
    <t>Health - Covid19 Support Specialist -688135002</t>
  </si>
  <si>
    <t>46600281</t>
  </si>
  <si>
    <t>Health - Covid19 Support Specialist -668135002</t>
  </si>
  <si>
    <t>46600295</t>
  </si>
  <si>
    <t>2022-00002113</t>
  </si>
  <si>
    <t>46600325</t>
  </si>
  <si>
    <t>Health - Health – COVID19 Support Specialist-6681350002</t>
  </si>
  <si>
    <t>46600326</t>
  </si>
  <si>
    <t>Health - Covid19 Support Specialist -6681350002</t>
  </si>
  <si>
    <t>46600366</t>
  </si>
  <si>
    <t>46600364</t>
  </si>
  <si>
    <t>Health - Covid19 Support Specialist-6681350002</t>
  </si>
  <si>
    <t>2022-00002304</t>
  </si>
  <si>
    <t>46600391</t>
  </si>
  <si>
    <t>2022-00002306</t>
  </si>
  <si>
    <t>8004246515</t>
  </si>
  <si>
    <t>46600379</t>
  </si>
  <si>
    <t>Health -  COVID19 TEmp Employees - 6681350002</t>
  </si>
  <si>
    <t>2022-00002449</t>
  </si>
  <si>
    <t>46600404</t>
  </si>
  <si>
    <t>8004289959</t>
  </si>
  <si>
    <t>2022-00002614</t>
  </si>
  <si>
    <t>46600415</t>
  </si>
  <si>
    <t>46600427</t>
  </si>
  <si>
    <t>2022-00002616</t>
  </si>
  <si>
    <t>46600439</t>
  </si>
  <si>
    <t>46600464</t>
  </si>
  <si>
    <t>Health -COVID19 Temp Employees -668135002</t>
  </si>
  <si>
    <t>2022-00002788</t>
  </si>
  <si>
    <t>46600478</t>
  </si>
  <si>
    <t>Health - Covid19 Response Specialist -6681350002</t>
  </si>
  <si>
    <t>2022-00002959</t>
  </si>
  <si>
    <t>8004336974</t>
  </si>
  <si>
    <t>46600504</t>
  </si>
  <si>
    <t>46600509</t>
  </si>
  <si>
    <t>2022-00003141</t>
  </si>
  <si>
    <t>46600516</t>
  </si>
  <si>
    <t>Health - 6681350002 - Covid19 Response Specialist</t>
  </si>
  <si>
    <t>2022-00003323</t>
  </si>
  <si>
    <t>46600527</t>
  </si>
  <si>
    <t xml:space="preserve">Health - 668135002 - Covid19 Support Specialist </t>
  </si>
  <si>
    <t>2022-00003329</t>
  </si>
  <si>
    <t>46600542</t>
  </si>
  <si>
    <t>46600556</t>
  </si>
  <si>
    <t>8004392493</t>
  </si>
  <si>
    <t xml:space="preserve">Health - 668135002 - Contract Tracing Call Center </t>
  </si>
  <si>
    <t>46600569</t>
  </si>
  <si>
    <r>
      <rPr>
        <sz val="8"/>
        <color rgb="FF737373"/>
        <rFont val="Tahoma"/>
        <family val="2"/>
      </rPr>
      <t>Account</t>
    </r>
    <r>
      <rPr>
        <sz val="8"/>
        <color rgb="FF737373"/>
        <rFont val="Tahoma"/>
        <family val="2"/>
      </rPr>
      <t xml:space="preserve">   </t>
    </r>
    <r>
      <rPr>
        <b/>
        <sz val="8"/>
        <color rgb="FF737373"/>
        <rFont val="Tahoma"/>
        <family val="2"/>
      </rPr>
      <t>Contractual/Consulting Services</t>
    </r>
    <r>
      <rPr>
        <sz val="8"/>
        <color rgb="FF737373"/>
        <rFont val="Tahoma"/>
        <family val="2"/>
      </rPr>
      <t xml:space="preserve"> Totals</t>
    </r>
  </si>
  <si>
    <r>
      <rPr>
        <sz val="8"/>
        <color rgb="FF737373"/>
        <rFont val="Tahoma"/>
        <family val="2"/>
      </rPr>
      <t>G/L Account Number</t>
    </r>
    <r>
      <rPr>
        <sz val="8"/>
        <color rgb="FF737373"/>
        <rFont val="Tahoma"/>
        <family val="2"/>
      </rPr>
      <t xml:space="preserve">   </t>
    </r>
    <r>
      <rPr>
        <b/>
        <sz val="8"/>
        <color rgb="FF737373"/>
        <rFont val="Tahoma"/>
        <family val="2"/>
      </rPr>
      <t>350.580.66813.53000 Liability Insurance</t>
    </r>
  </si>
  <si>
    <r>
      <rPr>
        <sz val="8"/>
        <color rgb="FF737373"/>
        <rFont val="Tahoma"/>
        <family val="2"/>
      </rPr>
      <t>Account</t>
    </r>
    <r>
      <rPr>
        <sz val="8"/>
        <color rgb="FF737373"/>
        <rFont val="Tahoma"/>
        <family val="2"/>
      </rPr>
      <t xml:space="preserve">   </t>
    </r>
    <r>
      <rPr>
        <b/>
        <sz val="8"/>
        <color rgb="FF737373"/>
        <rFont val="Tahoma"/>
        <family val="2"/>
      </rPr>
      <t>Liability Insurance</t>
    </r>
    <r>
      <rPr>
        <sz val="8"/>
        <color rgb="FF737373"/>
        <rFont val="Tahoma"/>
        <family val="2"/>
      </rPr>
      <t xml:space="preserve"> Totals</t>
    </r>
  </si>
  <si>
    <r>
      <rPr>
        <sz val="8"/>
        <color rgb="FF737373"/>
        <rFont val="Tahoma"/>
        <family val="2"/>
      </rPr>
      <t>G/L Account Number</t>
    </r>
    <r>
      <rPr>
        <sz val="8"/>
        <color rgb="FF737373"/>
        <rFont val="Tahoma"/>
        <family val="2"/>
      </rPr>
      <t xml:space="preserve">   </t>
    </r>
    <r>
      <rPr>
        <b/>
        <sz val="8"/>
        <color rgb="FF737373"/>
        <rFont val="Tahoma"/>
        <family val="2"/>
      </rPr>
      <t>350.580.66813.53010 Workers Compensation</t>
    </r>
  </si>
  <si>
    <r>
      <rPr>
        <sz val="8"/>
        <color rgb="FF737373"/>
        <rFont val="Tahoma"/>
        <family val="2"/>
      </rPr>
      <t>Account</t>
    </r>
    <r>
      <rPr>
        <sz val="8"/>
        <color rgb="FF737373"/>
        <rFont val="Tahoma"/>
        <family val="2"/>
      </rPr>
      <t xml:space="preserve">   </t>
    </r>
    <r>
      <rPr>
        <b/>
        <sz val="8"/>
        <color rgb="FF737373"/>
        <rFont val="Tahoma"/>
        <family val="2"/>
      </rPr>
      <t>Workers Compensation</t>
    </r>
    <r>
      <rPr>
        <sz val="8"/>
        <color rgb="FF737373"/>
        <rFont val="Tahoma"/>
        <family val="2"/>
      </rPr>
      <t xml:space="preserve"> Totals</t>
    </r>
  </si>
  <si>
    <r>
      <rPr>
        <sz val="8"/>
        <color rgb="FF737373"/>
        <rFont val="Tahoma"/>
        <family val="2"/>
      </rPr>
      <t>G/L Account Number</t>
    </r>
    <r>
      <rPr>
        <sz val="8"/>
        <color rgb="FF737373"/>
        <rFont val="Tahoma"/>
        <family val="2"/>
      </rPr>
      <t xml:space="preserve">   </t>
    </r>
    <r>
      <rPr>
        <b/>
        <sz val="8"/>
        <color rgb="FF737373"/>
        <rFont val="Tahoma"/>
        <family val="2"/>
      </rPr>
      <t>350.580.66813.53020 Unemployment Claims</t>
    </r>
  </si>
  <si>
    <r>
      <rPr>
        <sz val="8"/>
        <color rgb="FF737373"/>
        <rFont val="Tahoma"/>
        <family val="2"/>
      </rPr>
      <t>Account</t>
    </r>
    <r>
      <rPr>
        <sz val="8"/>
        <color rgb="FF737373"/>
        <rFont val="Tahoma"/>
        <family val="2"/>
      </rPr>
      <t xml:space="preserve">   </t>
    </r>
    <r>
      <rPr>
        <b/>
        <sz val="8"/>
        <color rgb="FF737373"/>
        <rFont val="Tahoma"/>
        <family val="2"/>
      </rPr>
      <t>Unemployment Claims</t>
    </r>
    <r>
      <rPr>
        <sz val="8"/>
        <color rgb="FF737373"/>
        <rFont val="Tahoma"/>
        <family val="2"/>
      </rPr>
      <t xml:space="preserve"> Totals</t>
    </r>
  </si>
  <si>
    <r>
      <rPr>
        <sz val="8"/>
        <color rgb="FF737373"/>
        <rFont val="Tahoma"/>
        <family val="2"/>
      </rPr>
      <t>Sub-Department</t>
    </r>
    <r>
      <rPr>
        <sz val="8"/>
        <color rgb="FF737373"/>
        <rFont val="Tahoma"/>
        <family val="2"/>
      </rPr>
      <t xml:space="preserve">   </t>
    </r>
    <r>
      <rPr>
        <b/>
        <sz val="8"/>
        <color rgb="FF737373"/>
        <rFont val="Tahoma"/>
        <family val="2"/>
      </rPr>
      <t>ARP Contact Tracing</t>
    </r>
    <r>
      <rPr>
        <sz val="8"/>
        <color rgb="FF737373"/>
        <rFont val="Tahoma"/>
        <family val="2"/>
      </rPr>
      <t xml:space="preserve"> Totals</t>
    </r>
  </si>
  <si>
    <r>
      <rPr>
        <sz val="8"/>
        <color rgb="FF737373"/>
        <rFont val="Tahoma"/>
        <family val="2"/>
      </rPr>
      <t>Department</t>
    </r>
    <r>
      <rPr>
        <sz val="8"/>
        <color rgb="FF737373"/>
        <rFont val="Tahoma"/>
        <family val="2"/>
      </rPr>
      <t xml:space="preserve">   </t>
    </r>
    <r>
      <rPr>
        <b/>
        <sz val="8"/>
        <color rgb="FF737373"/>
        <rFont val="Tahoma"/>
        <family val="2"/>
      </rPr>
      <t>Health</t>
    </r>
    <r>
      <rPr>
        <sz val="8"/>
        <color rgb="FF737373"/>
        <rFont val="Tahoma"/>
        <family val="2"/>
      </rPr>
      <t xml:space="preserve"> Totals</t>
    </r>
  </si>
  <si>
    <r>
      <rPr>
        <sz val="8"/>
        <color rgb="FF737373"/>
        <rFont val="Tahoma"/>
        <family val="2"/>
      </rPr>
      <t>Fund</t>
    </r>
    <r>
      <rPr>
        <sz val="8"/>
        <color rgb="FF737373"/>
        <rFont val="Tahoma"/>
        <family val="2"/>
      </rPr>
      <t xml:space="preserve">   </t>
    </r>
    <r>
      <rPr>
        <b/>
        <sz val="8"/>
        <color rgb="FF737373"/>
        <rFont val="Tahoma"/>
        <family val="2"/>
      </rPr>
      <t>County Health</t>
    </r>
    <r>
      <rPr>
        <sz val="8"/>
        <color rgb="FF737373"/>
        <rFont val="Tahoma"/>
        <family val="2"/>
      </rPr>
      <t xml:space="preserve"> Totals</t>
    </r>
  </si>
  <si>
    <r>
      <rPr>
        <sz val="8"/>
        <color rgb="FF737373"/>
        <rFont val="Tahoma"/>
        <family val="2"/>
      </rPr>
      <t>Grand Totals</t>
    </r>
  </si>
  <si>
    <t>&lt;------Fund transfers, no impact on expenditures</t>
  </si>
  <si>
    <r>
      <rPr>
        <b/>
        <sz val="20"/>
        <color rgb="FF00579E"/>
        <rFont val="Tahoma"/>
        <family val="2"/>
      </rPr>
      <t>Detail General Ledger Report</t>
    </r>
    <r>
      <rPr>
        <sz val="10"/>
        <color rgb="FF000000"/>
        <rFont val="Arial"/>
        <family val="2"/>
      </rPr>
      <t xml:space="preserve">
</t>
    </r>
    <r>
      <rPr>
        <sz val="12"/>
        <color rgb="FF737373"/>
        <rFont val="Tahoma"/>
        <family val="2"/>
      </rPr>
      <t xml:space="preserve">G/L Date Range 03/03/21 - 12/31/22
Include Sub Ledger Detail
Exclude Accounts with No Activity
</t>
    </r>
  </si>
  <si>
    <t>46600583</t>
  </si>
  <si>
    <t>46600596</t>
  </si>
  <si>
    <t>46600612</t>
  </si>
  <si>
    <t>8004437634</t>
  </si>
  <si>
    <t>46600625</t>
  </si>
  <si>
    <t>46600639</t>
  </si>
  <si>
    <t>Health - 6681350002 - COVID19 Temp Staff</t>
  </si>
  <si>
    <t>46600650</t>
  </si>
  <si>
    <t>46600666</t>
  </si>
  <si>
    <t>46600692</t>
  </si>
  <si>
    <t>8004481479</t>
  </si>
  <si>
    <t>46600705</t>
  </si>
  <si>
    <t>Health -6681350002 - Covid Support Specialist</t>
  </si>
  <si>
    <t>46600716</t>
  </si>
  <si>
    <t>Health - 6681350002 -Covid Support Specialist</t>
  </si>
  <si>
    <t>46600728</t>
  </si>
  <si>
    <t>Health - 6681350002 -Covid Support Specialist Mehmood,S</t>
  </si>
  <si>
    <t>46600729</t>
  </si>
  <si>
    <t>Health - 6681350002 -Covid Support Specialist Amin,B</t>
  </si>
  <si>
    <t>46600730</t>
  </si>
  <si>
    <t>Health - 6681350002 -Covid Support Specialist Arellano,R</t>
  </si>
  <si>
    <t>46600731</t>
  </si>
  <si>
    <t>Health - 668135002 - UIC lead Research, Velasquez, M</t>
  </si>
  <si>
    <t>46600745</t>
  </si>
  <si>
    <t xml:space="preserve">Health - 6681350002 - Covid19 Support Specialist Inaya, S </t>
  </si>
  <si>
    <t>46600746</t>
  </si>
  <si>
    <t>Health - 6681350002 - Covid Support Specialist Mehmood, S</t>
  </si>
  <si>
    <t>46600747</t>
  </si>
  <si>
    <t>Health - 6681350002 - Covid Support Specialist Amin, B</t>
  </si>
  <si>
    <t>46600748</t>
  </si>
  <si>
    <t>Health - 6681350002 - Covid Support Specialist Arellano, R</t>
  </si>
  <si>
    <t>46600749</t>
  </si>
  <si>
    <t>Health - 6681350002 - UIC lead Research, Velasquez, M</t>
  </si>
  <si>
    <t>8004547617</t>
  </si>
  <si>
    <t>46600761</t>
  </si>
  <si>
    <t>46600762</t>
  </si>
  <si>
    <t>46600763</t>
  </si>
  <si>
    <t>46600764</t>
  </si>
  <si>
    <t>Health - Health - 6681350002 - UIC lead Research, Velasquez, M</t>
  </si>
  <si>
    <t>Reported as of September 30, 2022</t>
  </si>
  <si>
    <t>Actual ARP Expenditures Incurred 3-3-21 thru 12-32-22 as of 01.11.2023 -  Fund 355.xlsx</t>
  </si>
  <si>
    <t>Actual ARP Expenditures Incurred 3-3-21 thru 12-31-22 as of 01.11.2023 - 350.580.66813 Contact Tracing.xlsx</t>
  </si>
  <si>
    <t>&lt;-- Transfer to Contact tracing acct.</t>
  </si>
  <si>
    <t>&lt;-- Transfer to lost revenue/provision of govt. services account.</t>
  </si>
  <si>
    <t>Admin/Kane County IT charges</t>
  </si>
  <si>
    <t>County IT</t>
  </si>
  <si>
    <t>RES 22-410</t>
  </si>
  <si>
    <t>2.13 Healthy Childhood Environments Services to Foster Youth or Families Involved in Child Welfare System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</si>
</sst>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7" formatCode="&quot;$&quot;#,##0.00_);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10409]&quot;$&quot;#,##0.00;\(&quot;$&quot;#,##0.00\)"/>
    <numFmt numFmtId="165" formatCode="[$-10409]mm/dd/yyyy"/>
    <numFmt numFmtId="166" formatCode="[$-10409]#,###.00;\(#,###.00\)"/>
    <numFmt numFmtId="167" formatCode="_(* #,##0.00_);_(* \(#,##0.00\);_(* &quot;-&quot;_);_(@_)"/>
    <numFmt numFmtId="168" formatCode="_(&quot;$&quot;* #,##0.00_);_(&quot;$&quot;* \(#,##0.00\);_(&quot;$&quot;* &quot;-&quot;_);_(@_)"/>
    <numFmt numFmtId="169" formatCode="_(* #,##0_);_(* \(#,##0\);_(* &quot;-&quot;??_);_(@_)"/>
  </numFmts>
  <fonts count="37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20"/>
      <color rgb="FF00579E"/>
      <name val="Tahoma"/>
      <family val="2"/>
    </font>
    <font>
      <sz val="8"/>
      <color rgb="FF00579E"/>
      <name val="Tahoma"/>
      <family val="2"/>
    </font>
    <font>
      <sz val="10"/>
      <color rgb="FF00579E"/>
      <name val="Arial"/>
      <family val="2"/>
    </font>
    <font>
      <sz val="8"/>
      <color rgb="FF737373"/>
      <name val="Tahoma"/>
      <family val="2"/>
    </font>
    <font>
      <sz val="7.5"/>
      <color rgb="FF000000"/>
      <name val="Arial"/>
      <family val="2"/>
    </font>
    <font>
      <sz val="8"/>
      <color rgb="FF000000"/>
      <name val="Tahoma"/>
      <family val="2"/>
    </font>
    <font>
      <sz val="7.5"/>
      <color rgb="FF4169E1"/>
      <name val="Arial"/>
      <family val="2"/>
    </font>
    <font>
      <sz val="7.5"/>
      <color rgb="FFB8860B"/>
      <name val="Arial"/>
      <family val="2"/>
    </font>
    <font>
      <sz val="7.5"/>
      <color rgb="FFFF6347"/>
      <name val="Arial"/>
      <family val="2"/>
    </font>
    <font>
      <sz val="7.5"/>
      <color rgb="FF2E8B57"/>
      <name val="Arial"/>
      <family val="2"/>
    </font>
    <font>
      <b/>
      <sz val="7.5"/>
      <color rgb="FF000000"/>
      <name val="Arial"/>
      <family val="2"/>
    </font>
    <font>
      <sz val="10"/>
      <color rgb="FF000000"/>
      <name val="Arial"/>
      <family val="2"/>
    </font>
    <font>
      <sz val="12"/>
      <color rgb="FF737373"/>
      <name val="Tahoma"/>
      <family val="2"/>
    </font>
    <font>
      <b/>
      <sz val="8"/>
      <color rgb="FF737373"/>
      <name val="Tahoma"/>
      <family val="2"/>
    </font>
    <font>
      <b/>
      <sz val="11"/>
      <name val="Calibri"/>
      <family val="2"/>
    </font>
    <font>
      <sz val="11"/>
      <color theme="1"/>
      <name val="Calibri"/>
      <family val="2"/>
    </font>
    <font>
      <u/>
      <sz val="11"/>
      <name val="Calibri"/>
      <family val="2"/>
    </font>
    <font>
      <b/>
      <sz val="11"/>
      <color theme="0"/>
      <name val="Calibri"/>
      <family val="2"/>
    </font>
    <font>
      <i/>
      <sz val="8"/>
      <color rgb="FF737373"/>
      <name val="Tahoma"/>
      <family val="2"/>
    </font>
    <font>
      <sz val="11"/>
      <color rgb="FF000000"/>
      <name val="Calibri"/>
      <family val="2"/>
      <scheme val="minor"/>
    </font>
    <font>
      <b/>
      <sz val="11"/>
      <color rgb="FF0070C0"/>
      <name val="Calibri"/>
      <family val="2"/>
    </font>
    <font>
      <b/>
      <sz val="10"/>
      <color rgb="FF00579E"/>
      <name val="Arial"/>
      <family val="2"/>
    </font>
    <font>
      <b/>
      <sz val="12"/>
      <name val="Calibri"/>
      <family val="2"/>
    </font>
    <font>
      <sz val="11"/>
      <color rgb="FFFF0000"/>
      <name val="Calibri"/>
      <family val="2"/>
    </font>
    <font>
      <b/>
      <sz val="12"/>
      <color rgb="FFFF0000"/>
      <name val="Calibri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12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1"/>
      <color rgb="FFFF0000"/>
      <name val="Calibri"/>
      <family val="2"/>
    </font>
    <font>
      <sz val="1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/>
        <bgColor theme="4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5D9F1"/>
        <bgColor rgb="FF000000"/>
      </patternFill>
    </fill>
    <fill>
      <patternFill patternType="solid">
        <fgColor theme="6" tint="0.79998168889431442"/>
        <bgColor rgb="FF000000"/>
      </patternFill>
    </fill>
  </fills>
  <borders count="31">
    <border>
      <left/>
      <right/>
      <top/>
      <bottom/>
      <diagonal/>
    </border>
    <border>
      <left/>
      <right/>
      <top/>
      <bottom style="thin">
        <color rgb="FF00579E"/>
      </bottom>
      <diagonal/>
    </border>
    <border>
      <left/>
      <right/>
      <top style="thin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/>
      <right/>
      <top style="thick">
        <color theme="0"/>
      </top>
      <bottom/>
      <diagonal/>
    </border>
    <border>
      <left style="thin">
        <color theme="0"/>
      </left>
      <right/>
      <top style="thick">
        <color theme="0"/>
      </top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rgb="FF737373"/>
      </left>
      <right/>
      <top/>
      <bottom/>
      <diagonal/>
    </border>
    <border>
      <left/>
      <right/>
      <top/>
      <bottom style="thin">
        <color rgb="FF737373"/>
      </bottom>
      <diagonal/>
    </border>
    <border>
      <left/>
      <right/>
      <top style="thin">
        <color rgb="FF000000"/>
      </top>
      <bottom style="thin">
        <color rgb="FF73737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44" fontId="1" fillId="0" borderId="0" applyFont="0" applyFill="0" applyBorder="0" applyAlignment="0" applyProtection="0"/>
    <xf numFmtId="43" fontId="22" fillId="0" borderId="0" applyFont="0" applyFill="0" applyBorder="0" applyAlignment="0" applyProtection="0"/>
  </cellStyleXfs>
  <cellXfs count="254">
    <xf numFmtId="0" fontId="2" fillId="0" borderId="0" xfId="0" applyFont="1"/>
    <xf numFmtId="0" fontId="2" fillId="0" borderId="0" xfId="0" applyFont="1" applyAlignment="1">
      <alignment horizontal="center"/>
    </xf>
    <xf numFmtId="41" fontId="2" fillId="0" borderId="0" xfId="0" applyNumberFormat="1" applyFont="1"/>
    <xf numFmtId="42" fontId="2" fillId="0" borderId="0" xfId="0" applyNumberFormat="1" applyFont="1"/>
    <xf numFmtId="0" fontId="17" fillId="0" borderId="0" xfId="0" applyFont="1"/>
    <xf numFmtId="42" fontId="17" fillId="0" borderId="0" xfId="0" applyNumberFormat="1" applyFont="1"/>
    <xf numFmtId="0" fontId="17" fillId="0" borderId="5" xfId="0" applyFont="1" applyBorder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9" fillId="0" borderId="0" xfId="0" applyFont="1"/>
    <xf numFmtId="0" fontId="20" fillId="4" borderId="0" xfId="0" applyFont="1" applyFill="1"/>
    <xf numFmtId="0" fontId="20" fillId="4" borderId="10" xfId="0" applyFont="1" applyFill="1" applyBorder="1"/>
    <xf numFmtId="14" fontId="2" fillId="3" borderId="11" xfId="0" applyNumberFormat="1" applyFont="1" applyFill="1" applyBorder="1"/>
    <xf numFmtId="0" fontId="18" fillId="3" borderId="12" xfId="0" applyFont="1" applyFill="1" applyBorder="1"/>
    <xf numFmtId="14" fontId="2" fillId="3" borderId="12" xfId="0" applyNumberFormat="1" applyFont="1" applyFill="1" applyBorder="1"/>
    <xf numFmtId="43" fontId="18" fillId="3" borderId="12" xfId="0" applyNumberFormat="1" applyFont="1" applyFill="1" applyBorder="1"/>
    <xf numFmtId="43" fontId="2" fillId="3" borderId="12" xfId="0" applyNumberFormat="1" applyFont="1" applyFill="1" applyBorder="1"/>
    <xf numFmtId="43" fontId="2" fillId="0" borderId="0" xfId="0" applyNumberFormat="1" applyFont="1"/>
    <xf numFmtId="14" fontId="2" fillId="5" borderId="13" xfId="0" applyNumberFormat="1" applyFont="1" applyFill="1" applyBorder="1"/>
    <xf numFmtId="0" fontId="18" fillId="5" borderId="14" xfId="0" applyFont="1" applyFill="1" applyBorder="1"/>
    <xf numFmtId="14" fontId="2" fillId="5" borderId="14" xfId="0" applyNumberFormat="1" applyFont="1" applyFill="1" applyBorder="1"/>
    <xf numFmtId="43" fontId="18" fillId="5" borderId="14" xfId="0" applyNumberFormat="1" applyFont="1" applyFill="1" applyBorder="1"/>
    <xf numFmtId="43" fontId="2" fillId="5" borderId="14" xfId="0" applyNumberFormat="1" applyFont="1" applyFill="1" applyBorder="1"/>
    <xf numFmtId="14" fontId="2" fillId="3" borderId="13" xfId="0" applyNumberFormat="1" applyFont="1" applyFill="1" applyBorder="1"/>
    <xf numFmtId="0" fontId="18" fillId="3" borderId="14" xfId="0" applyFont="1" applyFill="1" applyBorder="1"/>
    <xf numFmtId="14" fontId="2" fillId="3" borderId="14" xfId="0" applyNumberFormat="1" applyFont="1" applyFill="1" applyBorder="1"/>
    <xf numFmtId="43" fontId="18" fillId="3" borderId="14" xfId="0" applyNumberFormat="1" applyFont="1" applyFill="1" applyBorder="1"/>
    <xf numFmtId="43" fontId="2" fillId="3" borderId="14" xfId="0" applyNumberFormat="1" applyFont="1" applyFill="1" applyBorder="1"/>
    <xf numFmtId="0" fontId="2" fillId="0" borderId="0" xfId="0" applyFont="1" applyAlignment="1">
      <alignment horizontal="right"/>
    </xf>
    <xf numFmtId="43" fontId="2" fillId="0" borderId="4" xfId="0" applyNumberFormat="1" applyFont="1" applyBorder="1"/>
    <xf numFmtId="0" fontId="2" fillId="0" borderId="4" xfId="0" applyFont="1" applyBorder="1"/>
    <xf numFmtId="14" fontId="2" fillId="5" borderId="11" xfId="0" applyNumberFormat="1" applyFont="1" applyFill="1" applyBorder="1"/>
    <xf numFmtId="0" fontId="18" fillId="5" borderId="12" xfId="0" applyFont="1" applyFill="1" applyBorder="1"/>
    <xf numFmtId="14" fontId="2" fillId="5" borderId="12" xfId="0" applyNumberFormat="1" applyFont="1" applyFill="1" applyBorder="1"/>
    <xf numFmtId="43" fontId="18" fillId="5" borderId="12" xfId="0" applyNumberFormat="1" applyFont="1" applyFill="1" applyBorder="1"/>
    <xf numFmtId="43" fontId="18" fillId="0" borderId="0" xfId="0" applyNumberFormat="1" applyFont="1"/>
    <xf numFmtId="14" fontId="17" fillId="4" borderId="11" xfId="0" applyNumberFormat="1" applyFont="1" applyFill="1" applyBorder="1"/>
    <xf numFmtId="0" fontId="20" fillId="4" borderId="12" xfId="0" applyFont="1" applyFill="1" applyBorder="1"/>
    <xf numFmtId="14" fontId="17" fillId="4" borderId="12" xfId="0" applyNumberFormat="1" applyFont="1" applyFill="1" applyBorder="1"/>
    <xf numFmtId="43" fontId="20" fillId="4" borderId="12" xfId="0" applyNumberFormat="1" applyFont="1" applyFill="1" applyBorder="1"/>
    <xf numFmtId="43" fontId="17" fillId="4" borderId="12" xfId="0" applyNumberFormat="1" applyFont="1" applyFill="1" applyBorder="1"/>
    <xf numFmtId="43" fontId="17" fillId="0" borderId="0" xfId="0" applyNumberFormat="1" applyFont="1"/>
    <xf numFmtId="43" fontId="2" fillId="0" borderId="8" xfId="0" applyNumberFormat="1" applyFont="1" applyBorder="1"/>
    <xf numFmtId="0" fontId="2" fillId="0" borderId="14" xfId="0" applyFont="1" applyBorder="1"/>
    <xf numFmtId="0" fontId="17" fillId="4" borderId="12" xfId="0" applyFont="1" applyFill="1" applyBorder="1"/>
    <xf numFmtId="0" fontId="17" fillId="0" borderId="12" xfId="0" applyFont="1" applyBorder="1"/>
    <xf numFmtId="41" fontId="2" fillId="0" borderId="4" xfId="0" applyNumberFormat="1" applyFont="1" applyBorder="1"/>
    <xf numFmtId="0" fontId="2" fillId="0" borderId="7" xfId="0" applyFont="1" applyBorder="1" applyAlignment="1">
      <alignment horizontal="center" vertical="center"/>
    </xf>
    <xf numFmtId="43" fontId="2" fillId="0" borderId="7" xfId="0" applyNumberFormat="1" applyFont="1" applyBorder="1" applyAlignment="1">
      <alignment horizontal="center" vertical="center" wrapText="1"/>
    </xf>
    <xf numFmtId="43" fontId="2" fillId="0" borderId="7" xfId="0" applyNumberFormat="1" applyFont="1" applyBorder="1" applyAlignment="1">
      <alignment horizontal="center" vertical="center"/>
    </xf>
    <xf numFmtId="14" fontId="2" fillId="0" borderId="0" xfId="0" applyNumberFormat="1" applyFont="1" applyAlignment="1">
      <alignment horizontal="center"/>
    </xf>
    <xf numFmtId="43" fontId="2" fillId="0" borderId="6" xfId="0" applyNumberFormat="1" applyFont="1" applyBorder="1"/>
    <xf numFmtId="41" fontId="2" fillId="0" borderId="7" xfId="0" applyNumberFormat="1" applyFont="1" applyBorder="1" applyAlignment="1">
      <alignment horizontal="center" vertical="center" wrapText="1"/>
    </xf>
    <xf numFmtId="41" fontId="2" fillId="0" borderId="7" xfId="0" applyNumberFormat="1" applyFont="1" applyBorder="1" applyAlignment="1">
      <alignment horizontal="center" vertical="center"/>
    </xf>
    <xf numFmtId="14" fontId="2" fillId="0" borderId="0" xfId="0" applyNumberFormat="1" applyFont="1"/>
    <xf numFmtId="7" fontId="2" fillId="0" borderId="0" xfId="0" applyNumberFormat="1" applyFont="1"/>
    <xf numFmtId="167" fontId="2" fillId="0" borderId="0" xfId="0" applyNumberFormat="1" applyFont="1"/>
    <xf numFmtId="167" fontId="2" fillId="0" borderId="4" xfId="0" applyNumberFormat="1" applyFont="1" applyBorder="1"/>
    <xf numFmtId="167" fontId="2" fillId="0" borderId="5" xfId="0" applyNumberFormat="1" applyFont="1" applyBorder="1"/>
    <xf numFmtId="167" fontId="17" fillId="0" borderId="0" xfId="0" applyNumberFormat="1" applyFont="1"/>
    <xf numFmtId="167" fontId="2" fillId="0" borderId="6" xfId="0" applyNumberFormat="1" applyFont="1" applyBorder="1"/>
    <xf numFmtId="167" fontId="2" fillId="0" borderId="8" xfId="0" applyNumberFormat="1" applyFont="1" applyBorder="1"/>
    <xf numFmtId="167" fontId="2" fillId="0" borderId="0" xfId="0" applyNumberFormat="1" applyFont="1" applyAlignment="1">
      <alignment horizontal="right"/>
    </xf>
    <xf numFmtId="168" fontId="2" fillId="0" borderId="0" xfId="0" applyNumberFormat="1" applyFont="1"/>
    <xf numFmtId="168" fontId="2" fillId="0" borderId="4" xfId="0" applyNumberFormat="1" applyFont="1" applyBorder="1"/>
    <xf numFmtId="168" fontId="17" fillId="0" borderId="6" xfId="0" applyNumberFormat="1" applyFont="1" applyBorder="1"/>
    <xf numFmtId="168" fontId="17" fillId="0" borderId="0" xfId="0" applyNumberFormat="1" applyFont="1"/>
    <xf numFmtId="168" fontId="2" fillId="0" borderId="8" xfId="0" applyNumberFormat="1" applyFont="1" applyBorder="1"/>
    <xf numFmtId="167" fontId="2" fillId="2" borderId="0" xfId="0" applyNumberFormat="1" applyFont="1" applyFill="1"/>
    <xf numFmtId="0" fontId="3" fillId="0" borderId="0" xfId="0" applyFont="1" applyAlignment="1">
      <alignment vertical="top" readingOrder="1"/>
    </xf>
    <xf numFmtId="0" fontId="4" fillId="0" borderId="1" xfId="0" applyFont="1" applyBorder="1" applyAlignment="1">
      <alignment readingOrder="1"/>
    </xf>
    <xf numFmtId="0" fontId="4" fillId="0" borderId="1" xfId="0" applyFont="1" applyBorder="1" applyAlignment="1">
      <alignment horizontal="left" readingOrder="1"/>
    </xf>
    <xf numFmtId="0" fontId="4" fillId="0" borderId="1" xfId="0" applyFont="1" applyBorder="1" applyAlignment="1">
      <alignment horizontal="center" readingOrder="1"/>
    </xf>
    <xf numFmtId="0" fontId="4" fillId="0" borderId="1" xfId="0" applyFont="1" applyBorder="1" applyAlignment="1">
      <alignment horizontal="right" readingOrder="1"/>
    </xf>
    <xf numFmtId="0" fontId="4" fillId="0" borderId="0" xfId="0" applyFont="1" applyAlignment="1">
      <alignment readingOrder="1"/>
    </xf>
    <xf numFmtId="0" fontId="4" fillId="0" borderId="0" xfId="0" applyFont="1" applyAlignment="1">
      <alignment horizontal="left" readingOrder="1"/>
    </xf>
    <xf numFmtId="0" fontId="4" fillId="0" borderId="0" xfId="0" applyFont="1" applyAlignment="1">
      <alignment horizontal="center" readingOrder="1"/>
    </xf>
    <xf numFmtId="0" fontId="4" fillId="0" borderId="0" xfId="0" applyFont="1" applyAlignment="1">
      <alignment horizontal="right" readingOrder="1"/>
    </xf>
    <xf numFmtId="0" fontId="5" fillId="0" borderId="0" xfId="0" applyFont="1" applyAlignment="1">
      <alignment horizontal="right" readingOrder="1"/>
    </xf>
    <xf numFmtId="0" fontId="6" fillId="0" borderId="0" xfId="0" applyFont="1" applyAlignment="1">
      <alignment vertical="top" readingOrder="1"/>
    </xf>
    <xf numFmtId="0" fontId="7" fillId="0" borderId="0" xfId="0" applyFont="1" applyAlignment="1">
      <alignment vertical="top" readingOrder="1"/>
    </xf>
    <xf numFmtId="0" fontId="6" fillId="0" borderId="0" xfId="0" applyFont="1" applyAlignment="1">
      <alignment horizontal="right" vertical="top" readingOrder="1"/>
    </xf>
    <xf numFmtId="164" fontId="8" fillId="0" borderId="0" xfId="0" applyNumberFormat="1" applyFont="1" applyAlignment="1">
      <alignment vertical="top" readingOrder="1"/>
    </xf>
    <xf numFmtId="0" fontId="7" fillId="0" borderId="0" xfId="0" applyFont="1" applyAlignment="1">
      <alignment horizontal="right" vertical="top" readingOrder="1"/>
    </xf>
    <xf numFmtId="165" fontId="8" fillId="0" borderId="0" xfId="0" applyNumberFormat="1" applyFont="1" applyAlignment="1">
      <alignment vertical="top" readingOrder="1"/>
    </xf>
    <xf numFmtId="0" fontId="8" fillId="0" borderId="0" xfId="0" applyFont="1" applyAlignment="1">
      <alignment horizontal="left" vertical="top" readingOrder="1"/>
    </xf>
    <xf numFmtId="0" fontId="8" fillId="0" borderId="0" xfId="0" applyFont="1" applyAlignment="1">
      <alignment horizontal="center" vertical="top" readingOrder="1"/>
    </xf>
    <xf numFmtId="0" fontId="8" fillId="0" borderId="0" xfId="0" applyFont="1" applyAlignment="1">
      <alignment vertical="top" readingOrder="1"/>
    </xf>
    <xf numFmtId="166" fontId="8" fillId="0" borderId="0" xfId="0" applyNumberFormat="1" applyFont="1" applyAlignment="1">
      <alignment horizontal="right" vertical="top" readingOrder="1"/>
    </xf>
    <xf numFmtId="0" fontId="8" fillId="0" borderId="0" xfId="0" applyFont="1" applyAlignment="1">
      <alignment horizontal="right" vertical="top" readingOrder="1"/>
    </xf>
    <xf numFmtId="166" fontId="8" fillId="0" borderId="0" xfId="0" applyNumberFormat="1" applyFont="1" applyAlignment="1">
      <alignment vertical="top" readingOrder="1"/>
    </xf>
    <xf numFmtId="0" fontId="7" fillId="0" borderId="0" xfId="0" applyFont="1" applyAlignment="1">
      <alignment readingOrder="1"/>
    </xf>
    <xf numFmtId="0" fontId="21" fillId="0" borderId="0" xfId="0" applyFont="1" applyAlignment="1">
      <alignment vertical="top" readingOrder="1"/>
    </xf>
    <xf numFmtId="0" fontId="21" fillId="0" borderId="0" xfId="0" applyFont="1" applyAlignment="1">
      <alignment horizontal="right" vertical="top" readingOrder="1"/>
    </xf>
    <xf numFmtId="0" fontId="21" fillId="0" borderId="15" xfId="0" applyFont="1" applyBorder="1" applyAlignment="1">
      <alignment horizontal="right" vertical="top" readingOrder="1"/>
    </xf>
    <xf numFmtId="0" fontId="7" fillId="0" borderId="0" xfId="0" applyFont="1" applyAlignment="1">
      <alignment horizontal="right" readingOrder="1"/>
    </xf>
    <xf numFmtId="0" fontId="8" fillId="0" borderId="15" xfId="0" applyFont="1" applyBorder="1" applyAlignment="1">
      <alignment horizontal="right" vertical="top" readingOrder="1"/>
    </xf>
    <xf numFmtId="0" fontId="7" fillId="0" borderId="16" xfId="0" applyFont="1" applyBorder="1" applyAlignment="1">
      <alignment vertical="top" readingOrder="1"/>
    </xf>
    <xf numFmtId="0" fontId="6" fillId="0" borderId="16" xfId="0" applyFont="1" applyBorder="1" applyAlignment="1">
      <alignment horizontal="right" vertical="top" readingOrder="1"/>
    </xf>
    <xf numFmtId="164" fontId="8" fillId="0" borderId="17" xfId="0" applyNumberFormat="1" applyFont="1" applyBorder="1" applyAlignment="1">
      <alignment horizontal="right" vertical="top" readingOrder="1"/>
    </xf>
    <xf numFmtId="0" fontId="7" fillId="0" borderId="15" xfId="0" applyFont="1" applyBorder="1" applyAlignment="1">
      <alignment horizontal="right" vertical="top" readingOrder="1"/>
    </xf>
    <xf numFmtId="164" fontId="8" fillId="0" borderId="2" xfId="0" applyNumberFormat="1" applyFont="1" applyBorder="1" applyAlignment="1">
      <alignment horizontal="right" vertical="top" readingOrder="1"/>
    </xf>
    <xf numFmtId="164" fontId="8" fillId="0" borderId="2" xfId="0" applyNumberFormat="1" applyFont="1" applyBorder="1" applyAlignment="1">
      <alignment vertical="top" readingOrder="1"/>
    </xf>
    <xf numFmtId="0" fontId="9" fillId="0" borderId="0" xfId="0" applyFont="1" applyAlignment="1">
      <alignment horizontal="right" vertical="top" readingOrder="1"/>
    </xf>
    <xf numFmtId="165" fontId="8" fillId="0" borderId="0" xfId="0" applyNumberFormat="1" applyFont="1" applyAlignment="1">
      <alignment horizontal="left" vertical="top" readingOrder="1"/>
    </xf>
    <xf numFmtId="0" fontId="7" fillId="0" borderId="15" xfId="0" applyFont="1" applyBorder="1" applyAlignment="1">
      <alignment vertical="top" readingOrder="1"/>
    </xf>
    <xf numFmtId="0" fontId="10" fillId="0" borderId="0" xfId="0" applyFont="1" applyAlignment="1">
      <alignment horizontal="right" vertical="top" readingOrder="1"/>
    </xf>
    <xf numFmtId="0" fontId="11" fillId="0" borderId="0" xfId="0" applyFont="1" applyAlignment="1">
      <alignment horizontal="right" vertical="top" readingOrder="1"/>
    </xf>
    <xf numFmtId="0" fontId="12" fillId="0" borderId="0" xfId="0" applyFont="1" applyAlignment="1">
      <alignment horizontal="right" vertical="top" readingOrder="1"/>
    </xf>
    <xf numFmtId="164" fontId="8" fillId="0" borderId="3" xfId="0" applyNumberFormat="1" applyFont="1" applyBorder="1" applyAlignment="1">
      <alignment horizontal="right" vertical="top" readingOrder="1"/>
    </xf>
    <xf numFmtId="0" fontId="13" fillId="0" borderId="0" xfId="0" applyFont="1" applyAlignment="1">
      <alignment horizontal="right" vertical="top" readingOrder="1"/>
    </xf>
    <xf numFmtId="44" fontId="2" fillId="0" borderId="0" xfId="0" applyNumberFormat="1" applyFont="1"/>
    <xf numFmtId="0" fontId="24" fillId="6" borderId="1" xfId="0" applyFont="1" applyFill="1" applyBorder="1" applyAlignment="1">
      <alignment horizontal="right" readingOrder="1"/>
    </xf>
    <xf numFmtId="0" fontId="23" fillId="0" borderId="0" xfId="0" applyFont="1" applyAlignment="1">
      <alignment horizontal="center"/>
    </xf>
    <xf numFmtId="14" fontId="2" fillId="7" borderId="7" xfId="0" applyNumberFormat="1" applyFont="1" applyFill="1" applyBorder="1" applyAlignment="1">
      <alignment horizontal="center"/>
    </xf>
    <xf numFmtId="0" fontId="17" fillId="0" borderId="0" xfId="0" applyFont="1" applyAlignment="1">
      <alignment horizontal="right"/>
    </xf>
    <xf numFmtId="44" fontId="17" fillId="0" borderId="8" xfId="0" applyNumberFormat="1" applyFont="1" applyBorder="1"/>
    <xf numFmtId="44" fontId="27" fillId="0" borderId="8" xfId="0" applyNumberFormat="1" applyFont="1" applyBorder="1"/>
    <xf numFmtId="0" fontId="25" fillId="0" borderId="0" xfId="0" applyFont="1" applyAlignment="1">
      <alignment horizontal="center"/>
    </xf>
    <xf numFmtId="0" fontId="2" fillId="7" borderId="7" xfId="0" applyFont="1" applyFill="1" applyBorder="1" applyAlignment="1">
      <alignment horizontal="center"/>
    </xf>
    <xf numFmtId="0" fontId="26" fillId="0" borderId="0" xfId="0" applyFont="1" applyAlignment="1">
      <alignment wrapText="1"/>
    </xf>
    <xf numFmtId="44" fontId="17" fillId="0" borderId="0" xfId="0" applyNumberFormat="1" applyFont="1"/>
    <xf numFmtId="43" fontId="28" fillId="0" borderId="0" xfId="3" applyFont="1" applyAlignment="1">
      <alignment vertical="top"/>
    </xf>
    <xf numFmtId="43" fontId="29" fillId="0" borderId="8" xfId="0" applyNumberFormat="1" applyFont="1" applyBorder="1" applyAlignment="1">
      <alignment vertical="top"/>
    </xf>
    <xf numFmtId="43" fontId="29" fillId="0" borderId="8" xfId="3" applyFont="1" applyBorder="1" applyAlignment="1">
      <alignment vertical="top"/>
    </xf>
    <xf numFmtId="41" fontId="29" fillId="6" borderId="7" xfId="0" applyNumberFormat="1" applyFont="1" applyFill="1" applyBorder="1" applyAlignment="1">
      <alignment horizontal="center" vertical="center"/>
    </xf>
    <xf numFmtId="41" fontId="29" fillId="6" borderId="7" xfId="0" applyNumberFormat="1" applyFont="1" applyFill="1" applyBorder="1" applyAlignment="1">
      <alignment vertical="center"/>
    </xf>
    <xf numFmtId="41" fontId="29" fillId="6" borderId="7" xfId="0" applyNumberFormat="1" applyFont="1" applyFill="1" applyBorder="1" applyAlignment="1">
      <alignment horizontal="center" vertical="center" wrapText="1"/>
    </xf>
    <xf numFmtId="43" fontId="29" fillId="6" borderId="7" xfId="0" applyNumberFormat="1" applyFont="1" applyFill="1" applyBorder="1" applyAlignment="1">
      <alignment horizontal="center" vertical="center"/>
    </xf>
    <xf numFmtId="0" fontId="28" fillId="0" borderId="0" xfId="0" applyFont="1" applyAlignment="1">
      <alignment vertical="top"/>
    </xf>
    <xf numFmtId="0" fontId="30" fillId="0" borderId="0" xfId="0" applyFont="1" applyAlignment="1">
      <alignment horizontal="left" vertical="top" readingOrder="1"/>
    </xf>
    <xf numFmtId="0" fontId="29" fillId="8" borderId="7" xfId="0" applyFont="1" applyFill="1" applyBorder="1" applyAlignment="1">
      <alignment horizontal="left" readingOrder="1"/>
    </xf>
    <xf numFmtId="0" fontId="29" fillId="8" borderId="7" xfId="0" applyFont="1" applyFill="1" applyBorder="1" applyAlignment="1">
      <alignment horizontal="left" vertical="top"/>
    </xf>
    <xf numFmtId="0" fontId="29" fillId="9" borderId="7" xfId="0" applyFont="1" applyFill="1" applyBorder="1" applyAlignment="1">
      <alignment horizontal="left" readingOrder="1"/>
    </xf>
    <xf numFmtId="0" fontId="28" fillId="0" borderId="7" xfId="0" applyFont="1" applyBorder="1" applyAlignment="1">
      <alignment vertical="top" wrapText="1" readingOrder="1"/>
    </xf>
    <xf numFmtId="165" fontId="28" fillId="0" borderId="7" xfId="0" applyNumberFormat="1" applyFont="1" applyBorder="1" applyAlignment="1">
      <alignment vertical="top" wrapText="1" readingOrder="1"/>
    </xf>
    <xf numFmtId="0" fontId="28" fillId="0" borderId="7" xfId="0" applyFont="1" applyBorder="1" applyAlignment="1">
      <alignment horizontal="left" vertical="top" wrapText="1" readingOrder="1"/>
    </xf>
    <xf numFmtId="0" fontId="28" fillId="0" borderId="7" xfId="0" applyFont="1" applyBorder="1" applyAlignment="1">
      <alignment horizontal="right" vertical="top" wrapText="1" readingOrder="1"/>
    </xf>
    <xf numFmtId="166" fontId="28" fillId="0" borderId="7" xfId="0" applyNumberFormat="1" applyFont="1" applyBorder="1" applyAlignment="1">
      <alignment vertical="top" wrapText="1" readingOrder="1"/>
    </xf>
    <xf numFmtId="0" fontId="30" fillId="0" borderId="0" xfId="0" applyFont="1" applyAlignment="1">
      <alignment vertical="top" readingOrder="1"/>
    </xf>
    <xf numFmtId="0" fontId="28" fillId="0" borderId="0" xfId="0" applyFont="1"/>
    <xf numFmtId="0" fontId="29" fillId="0" borderId="0" xfId="0" applyFont="1" applyAlignment="1">
      <alignment vertical="top"/>
    </xf>
    <xf numFmtId="0" fontId="17" fillId="6" borderId="7" xfId="0" applyFont="1" applyFill="1" applyBorder="1"/>
    <xf numFmtId="49" fontId="17" fillId="6" borderId="7" xfId="0" applyNumberFormat="1" applyFont="1" applyFill="1" applyBorder="1"/>
    <xf numFmtId="0" fontId="17" fillId="6" borderId="7" xfId="0" applyFont="1" applyFill="1" applyBorder="1" applyAlignment="1">
      <alignment horizontal="center" wrapText="1"/>
    </xf>
    <xf numFmtId="0" fontId="2" fillId="7" borderId="7" xfId="0" applyFont="1" applyFill="1" applyBorder="1" applyAlignment="1">
      <alignment horizontal="center" vertical="center" wrapText="1"/>
    </xf>
    <xf numFmtId="0" fontId="2" fillId="7" borderId="9" xfId="0" applyFont="1" applyFill="1" applyBorder="1" applyAlignment="1">
      <alignment horizontal="center" vertical="center" wrapText="1"/>
    </xf>
    <xf numFmtId="43" fontId="28" fillId="0" borderId="0" xfId="3" applyFont="1" applyFill="1" applyAlignment="1">
      <alignment vertical="top"/>
    </xf>
    <xf numFmtId="43" fontId="29" fillId="6" borderId="7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31" fillId="0" borderId="0" xfId="0" applyFont="1" applyAlignment="1">
      <alignment horizontal="left"/>
    </xf>
    <xf numFmtId="0" fontId="32" fillId="0" borderId="7" xfId="0" applyFont="1" applyBorder="1" applyAlignment="1">
      <alignment wrapText="1"/>
    </xf>
    <xf numFmtId="0" fontId="32" fillId="0" borderId="7" xfId="0" applyFont="1" applyBorder="1" applyAlignment="1">
      <alignment vertical="top" wrapText="1" readingOrder="1"/>
    </xf>
    <xf numFmtId="165" fontId="32" fillId="0" borderId="7" xfId="0" applyNumberFormat="1" applyFont="1" applyBorder="1" applyAlignment="1">
      <alignment vertical="top" wrapText="1" readingOrder="1"/>
    </xf>
    <xf numFmtId="0" fontId="32" fillId="0" borderId="7" xfId="0" applyFont="1" applyBorder="1" applyAlignment="1">
      <alignment horizontal="left" vertical="top" wrapText="1" readingOrder="1"/>
    </xf>
    <xf numFmtId="0" fontId="32" fillId="0" borderId="7" xfId="0" applyFont="1" applyBorder="1" applyAlignment="1">
      <alignment horizontal="center" vertical="top" wrapText="1" readingOrder="1"/>
    </xf>
    <xf numFmtId="166" fontId="32" fillId="0" borderId="7" xfId="0" applyNumberFormat="1" applyFont="1" applyBorder="1" applyAlignment="1">
      <alignment horizontal="right" vertical="top" wrapText="1" readingOrder="1"/>
    </xf>
    <xf numFmtId="166" fontId="32" fillId="0" borderId="7" xfId="0" applyNumberFormat="1" applyFont="1" applyBorder="1" applyAlignment="1">
      <alignment vertical="top" wrapText="1" readingOrder="1"/>
    </xf>
    <xf numFmtId="165" fontId="32" fillId="0" borderId="7" xfId="0" applyNumberFormat="1" applyFont="1" applyBorder="1" applyAlignment="1">
      <alignment horizontal="left" vertical="top" wrapText="1" readingOrder="1"/>
    </xf>
    <xf numFmtId="0" fontId="34" fillId="0" borderId="7" xfId="0" applyFont="1" applyBorder="1" applyAlignment="1">
      <alignment vertical="top" wrapText="1" readingOrder="1"/>
    </xf>
    <xf numFmtId="0" fontId="32" fillId="0" borderId="7" xfId="0" applyFont="1" applyBorder="1" applyAlignment="1">
      <alignment horizontal="right" vertical="top" wrapText="1" readingOrder="1"/>
    </xf>
    <xf numFmtId="0" fontId="32" fillId="6" borderId="7" xfId="0" applyFont="1" applyFill="1" applyBorder="1" applyAlignment="1">
      <alignment wrapText="1" readingOrder="1"/>
    </xf>
    <xf numFmtId="0" fontId="32" fillId="6" borderId="7" xfId="0" applyFont="1" applyFill="1" applyBorder="1" applyAlignment="1">
      <alignment horizontal="left" wrapText="1" readingOrder="1"/>
    </xf>
    <xf numFmtId="0" fontId="32" fillId="6" borderId="7" xfId="0" applyFont="1" applyFill="1" applyBorder="1" applyAlignment="1">
      <alignment horizontal="center" wrapText="1" readingOrder="1"/>
    </xf>
    <xf numFmtId="0" fontId="32" fillId="6" borderId="7" xfId="0" applyFont="1" applyFill="1" applyBorder="1" applyAlignment="1">
      <alignment horizontal="right" wrapText="1" readingOrder="1"/>
    </xf>
    <xf numFmtId="0" fontId="2" fillId="0" borderId="7" xfId="0" applyFont="1" applyBorder="1"/>
    <xf numFmtId="41" fontId="29" fillId="0" borderId="0" xfId="0" applyNumberFormat="1" applyFont="1" applyAlignment="1">
      <alignment horizontal="center" vertical="center"/>
    </xf>
    <xf numFmtId="41" fontId="29" fillId="0" borderId="0" xfId="0" applyNumberFormat="1" applyFont="1" applyAlignment="1">
      <alignment horizontal="center" vertical="center" wrapText="1"/>
    </xf>
    <xf numFmtId="43" fontId="29" fillId="0" borderId="0" xfId="0" applyNumberFormat="1" applyFont="1" applyAlignment="1">
      <alignment horizontal="center" vertical="center"/>
    </xf>
    <xf numFmtId="43" fontId="29" fillId="0" borderId="0" xfId="0" applyNumberFormat="1" applyFont="1" applyAlignment="1">
      <alignment horizontal="center" vertical="center" wrapText="1"/>
    </xf>
    <xf numFmtId="41" fontId="28" fillId="0" borderId="0" xfId="0" applyNumberFormat="1" applyFont="1" applyAlignment="1">
      <alignment vertical="center"/>
    </xf>
    <xf numFmtId="166" fontId="32" fillId="0" borderId="27" xfId="0" applyNumberFormat="1" applyFont="1" applyBorder="1" applyAlignment="1">
      <alignment horizontal="right" vertical="top" wrapText="1" readingOrder="1"/>
    </xf>
    <xf numFmtId="0" fontId="2" fillId="0" borderId="27" xfId="0" applyFont="1" applyBorder="1"/>
    <xf numFmtId="0" fontId="32" fillId="0" borderId="27" xfId="0" applyFont="1" applyBorder="1" applyAlignment="1">
      <alignment vertical="top" wrapText="1" readingOrder="1"/>
    </xf>
    <xf numFmtId="166" fontId="32" fillId="0" borderId="26" xfId="0" applyNumberFormat="1" applyFont="1" applyBorder="1" applyAlignment="1">
      <alignment horizontal="right" vertical="top" wrapText="1" readingOrder="1"/>
    </xf>
    <xf numFmtId="43" fontId="28" fillId="0" borderId="0" xfId="0" applyNumberFormat="1" applyFont="1" applyAlignment="1">
      <alignment horizontal="center" vertical="center"/>
    </xf>
    <xf numFmtId="41" fontId="28" fillId="0" borderId="0" xfId="0" applyNumberFormat="1" applyFont="1" applyAlignment="1">
      <alignment horizontal="center" vertical="center" wrapText="1"/>
    </xf>
    <xf numFmtId="43" fontId="28" fillId="0" borderId="0" xfId="0" applyNumberFormat="1" applyFont="1" applyAlignment="1">
      <alignment horizontal="center" vertical="center" wrapText="1"/>
    </xf>
    <xf numFmtId="169" fontId="29" fillId="0" borderId="0" xfId="0" applyNumberFormat="1" applyFont="1" applyAlignment="1">
      <alignment horizontal="center" vertical="center" wrapText="1"/>
    </xf>
    <xf numFmtId="41" fontId="2" fillId="0" borderId="7" xfId="0" applyNumberFormat="1" applyFont="1" applyBorder="1"/>
    <xf numFmtId="43" fontId="2" fillId="0" borderId="7" xfId="0" applyNumberFormat="1" applyFont="1" applyBorder="1"/>
    <xf numFmtId="0" fontId="2" fillId="0" borderId="28" xfId="0" applyFont="1" applyBorder="1"/>
    <xf numFmtId="41" fontId="28" fillId="0" borderId="29" xfId="0" applyNumberFormat="1" applyFont="1" applyBorder="1" applyAlignment="1">
      <alignment horizontal="center" vertical="center"/>
    </xf>
    <xf numFmtId="41" fontId="29" fillId="0" borderId="29" xfId="0" applyNumberFormat="1" applyFont="1" applyBorder="1" applyAlignment="1">
      <alignment horizontal="center" vertical="center" wrapText="1"/>
    </xf>
    <xf numFmtId="43" fontId="28" fillId="0" borderId="29" xfId="0" applyNumberFormat="1" applyFont="1" applyBorder="1" applyAlignment="1">
      <alignment horizontal="center" vertical="center"/>
    </xf>
    <xf numFmtId="43" fontId="29" fillId="0" borderId="29" xfId="0" applyNumberFormat="1" applyFont="1" applyBorder="1" applyAlignment="1">
      <alignment horizontal="center" vertical="center" wrapText="1"/>
    </xf>
    <xf numFmtId="43" fontId="29" fillId="0" borderId="30" xfId="0" applyNumberFormat="1" applyFont="1" applyBorder="1" applyAlignment="1">
      <alignment horizontal="center" vertical="center" wrapText="1"/>
    </xf>
    <xf numFmtId="0" fontId="2" fillId="0" borderId="0" xfId="0" applyFont="1" applyAlignment="1"/>
    <xf numFmtId="0" fontId="32" fillId="0" borderId="7" xfId="0" applyFont="1" applyFill="1" applyBorder="1" applyAlignment="1">
      <alignment vertical="top" wrapText="1" readingOrder="1"/>
    </xf>
    <xf numFmtId="165" fontId="32" fillId="0" borderId="7" xfId="0" applyNumberFormat="1" applyFont="1" applyFill="1" applyBorder="1" applyAlignment="1">
      <alignment vertical="top" wrapText="1" readingOrder="1"/>
    </xf>
    <xf numFmtId="0" fontId="32" fillId="0" borderId="7" xfId="0" applyFont="1" applyFill="1" applyBorder="1" applyAlignment="1">
      <alignment horizontal="center" vertical="top" wrapText="1" readingOrder="1"/>
    </xf>
    <xf numFmtId="0" fontId="32" fillId="0" borderId="7" xfId="0" applyFont="1" applyFill="1" applyBorder="1" applyAlignment="1">
      <alignment wrapText="1"/>
    </xf>
    <xf numFmtId="165" fontId="32" fillId="0" borderId="7" xfId="0" applyNumberFormat="1" applyFont="1" applyFill="1" applyBorder="1" applyAlignment="1">
      <alignment horizontal="left" vertical="top" wrapText="1" readingOrder="1"/>
    </xf>
    <xf numFmtId="166" fontId="32" fillId="0" borderId="7" xfId="0" applyNumberFormat="1" applyFont="1" applyFill="1" applyBorder="1" applyAlignment="1">
      <alignment horizontal="right" vertical="top" wrapText="1" readingOrder="1"/>
    </xf>
    <xf numFmtId="0" fontId="32" fillId="0" borderId="7" xfId="0" applyFont="1" applyFill="1" applyBorder="1" applyAlignment="1">
      <alignment horizontal="left" vertical="top" wrapText="1" readingOrder="1"/>
    </xf>
    <xf numFmtId="0" fontId="34" fillId="0" borderId="7" xfId="0" applyFont="1" applyFill="1" applyBorder="1" applyAlignment="1">
      <alignment vertical="top" wrapText="1" readingOrder="1"/>
    </xf>
    <xf numFmtId="166" fontId="32" fillId="0" borderId="26" xfId="0" applyNumberFormat="1" applyFont="1" applyFill="1" applyBorder="1" applyAlignment="1">
      <alignment horizontal="right" vertical="top" wrapText="1" readingOrder="1"/>
    </xf>
    <xf numFmtId="0" fontId="29" fillId="9" borderId="7" xfId="0" applyFont="1" applyFill="1" applyBorder="1" applyAlignment="1">
      <alignment horizontal="left" wrapText="1" readingOrder="1"/>
    </xf>
    <xf numFmtId="0" fontId="2" fillId="0" borderId="7" xfId="0" applyFont="1" applyBorder="1" applyAlignment="1">
      <alignment wrapText="1"/>
    </xf>
    <xf numFmtId="166" fontId="32" fillId="0" borderId="27" xfId="0" applyNumberFormat="1" applyFont="1" applyFill="1" applyBorder="1" applyAlignment="1">
      <alignment horizontal="right" vertical="top" wrapText="1" readingOrder="1"/>
    </xf>
    <xf numFmtId="0" fontId="17" fillId="0" borderId="0" xfId="0" applyFont="1" applyAlignment="1"/>
    <xf numFmtId="0" fontId="17" fillId="0" borderId="18" xfId="0" applyFont="1" applyBorder="1" applyAlignment="1"/>
    <xf numFmtId="0" fontId="17" fillId="0" borderId="19" xfId="0" applyFont="1" applyBorder="1" applyAlignment="1"/>
    <xf numFmtId="0" fontId="2" fillId="0" borderId="19" xfId="0" applyFont="1" applyBorder="1" applyAlignment="1"/>
    <xf numFmtId="0" fontId="2" fillId="0" borderId="20" xfId="0" applyFont="1" applyBorder="1" applyAlignment="1"/>
    <xf numFmtId="0" fontId="17" fillId="6" borderId="21" xfId="0" applyFont="1" applyFill="1" applyBorder="1" applyAlignment="1"/>
    <xf numFmtId="0" fontId="17" fillId="6" borderId="0" xfId="0" applyFont="1" applyFill="1" applyBorder="1" applyAlignment="1"/>
    <xf numFmtId="0" fontId="2" fillId="6" borderId="0" xfId="0" applyFont="1" applyFill="1" applyAlignment="1"/>
    <xf numFmtId="7" fontId="2" fillId="6" borderId="0" xfId="0" applyNumberFormat="1" applyFont="1" applyFill="1" applyAlignment="1"/>
    <xf numFmtId="0" fontId="2" fillId="6" borderId="22" xfId="0" applyFont="1" applyFill="1" applyBorder="1" applyAlignment="1"/>
    <xf numFmtId="0" fontId="2" fillId="0" borderId="21" xfId="0" applyFont="1" applyBorder="1" applyAlignment="1"/>
    <xf numFmtId="0" fontId="2" fillId="0" borderId="0" xfId="0" applyFont="1" applyBorder="1" applyAlignment="1"/>
    <xf numFmtId="39" fontId="2" fillId="0" borderId="0" xfId="0" applyNumberFormat="1" applyFont="1" applyAlignment="1"/>
    <xf numFmtId="0" fontId="2" fillId="0" borderId="22" xfId="0" applyFont="1" applyBorder="1" applyAlignment="1"/>
    <xf numFmtId="44" fontId="2" fillId="0" borderId="0" xfId="0" applyNumberFormat="1" applyFont="1" applyAlignment="1"/>
    <xf numFmtId="7" fontId="2" fillId="0" borderId="0" xfId="0" applyNumberFormat="1" applyFont="1" applyAlignment="1"/>
    <xf numFmtId="43" fontId="2" fillId="0" borderId="0" xfId="0" applyNumberFormat="1" applyFont="1" applyAlignment="1"/>
    <xf numFmtId="44" fontId="2" fillId="0" borderId="8" xfId="0" applyNumberFormat="1" applyFont="1" applyBorder="1" applyAlignment="1"/>
    <xf numFmtId="0" fontId="2" fillId="0" borderId="23" xfId="0" applyFont="1" applyBorder="1" applyAlignment="1"/>
    <xf numFmtId="0" fontId="2" fillId="0" borderId="5" xfId="0" applyFont="1" applyBorder="1" applyAlignment="1"/>
    <xf numFmtId="0" fontId="2" fillId="0" borderId="24" xfId="0" applyFont="1" applyBorder="1" applyAlignment="1"/>
    <xf numFmtId="0" fontId="17" fillId="6" borderId="0" xfId="0" applyFont="1" applyFill="1" applyAlignment="1"/>
    <xf numFmtId="0" fontId="2" fillId="0" borderId="1" xfId="0" applyFont="1" applyBorder="1" applyAlignment="1">
      <alignment vertical="top"/>
    </xf>
    <xf numFmtId="0" fontId="5" fillId="0" borderId="1" xfId="0" applyFont="1" applyBorder="1" applyAlignment="1">
      <alignment horizontal="right" readingOrder="1"/>
    </xf>
    <xf numFmtId="0" fontId="2" fillId="0" borderId="16" xfId="0" applyFont="1" applyBorder="1" applyAlignment="1">
      <alignment vertical="top"/>
    </xf>
    <xf numFmtId="0" fontId="2" fillId="0" borderId="2" xfId="0" applyFont="1" applyBorder="1" applyAlignment="1">
      <alignment vertical="top"/>
    </xf>
    <xf numFmtId="2" fontId="2" fillId="0" borderId="0" xfId="0" applyNumberFormat="1" applyFont="1"/>
    <xf numFmtId="7" fontId="13" fillId="0" borderId="0" xfId="0" applyNumberFormat="1" applyFont="1" applyAlignment="1">
      <alignment horizontal="right" vertical="top" readingOrder="1"/>
    </xf>
    <xf numFmtId="7" fontId="17" fillId="0" borderId="0" xfId="0" applyNumberFormat="1" applyFont="1"/>
    <xf numFmtId="0" fontId="2" fillId="0" borderId="0" xfId="0" applyFont="1" applyFill="1"/>
    <xf numFmtId="41" fontId="28" fillId="0" borderId="0" xfId="0" applyNumberFormat="1" applyFont="1" applyFill="1" applyAlignment="1">
      <alignment vertical="center"/>
    </xf>
    <xf numFmtId="14" fontId="2" fillId="0" borderId="0" xfId="0" applyNumberFormat="1" applyFont="1" applyFill="1" applyAlignment="1">
      <alignment horizontal="center"/>
    </xf>
    <xf numFmtId="41" fontId="2" fillId="0" borderId="0" xfId="0" applyNumberFormat="1" applyFont="1" applyFill="1"/>
    <xf numFmtId="0" fontId="2" fillId="0" borderId="0" xfId="0" applyFont="1" applyFill="1" applyAlignment="1">
      <alignment horizontal="center"/>
    </xf>
    <xf numFmtId="167" fontId="2" fillId="0" borderId="0" xfId="0" applyNumberFormat="1" applyFont="1" applyFill="1"/>
    <xf numFmtId="167" fontId="28" fillId="0" borderId="0" xfId="0" applyNumberFormat="1" applyFont="1" applyAlignment="1">
      <alignment horizontal="center" vertical="center"/>
    </xf>
    <xf numFmtId="0" fontId="35" fillId="0" borderId="0" xfId="0" applyFont="1"/>
    <xf numFmtId="43" fontId="28" fillId="0" borderId="0" xfId="0" applyNumberFormat="1" applyFont="1" applyFill="1" applyAlignment="1">
      <alignment horizontal="center" vertical="center"/>
    </xf>
    <xf numFmtId="167" fontId="2" fillId="0" borderId="5" xfId="0" applyNumberFormat="1" applyFont="1" applyFill="1" applyBorder="1"/>
    <xf numFmtId="43" fontId="2" fillId="0" borderId="0" xfId="0" applyNumberFormat="1" applyFont="1" applyFill="1"/>
    <xf numFmtId="41" fontId="36" fillId="0" borderId="0" xfId="0" applyNumberFormat="1" applyFont="1" applyAlignment="1">
      <alignment vertical="center"/>
    </xf>
    <xf numFmtId="0" fontId="2" fillId="0" borderId="7" xfId="0" applyFont="1" applyFill="1" applyBorder="1"/>
    <xf numFmtId="0" fontId="2" fillId="0" borderId="7" xfId="0" applyFont="1" applyFill="1" applyBorder="1" applyAlignment="1">
      <alignment wrapText="1"/>
    </xf>
    <xf numFmtId="169" fontId="29" fillId="0" borderId="0" xfId="0" applyNumberFormat="1" applyFont="1" applyFill="1" applyAlignment="1">
      <alignment horizontal="center" vertical="center" wrapText="1"/>
    </xf>
    <xf numFmtId="168" fontId="2" fillId="0" borderId="0" xfId="0" applyNumberFormat="1" applyFont="1" applyFill="1"/>
    <xf numFmtId="0" fontId="17" fillId="6" borderId="25" xfId="0" applyFont="1" applyFill="1" applyBorder="1" applyAlignment="1">
      <alignment horizontal="center"/>
    </xf>
    <xf numFmtId="0" fontId="17" fillId="6" borderId="9" xfId="0" applyFont="1" applyFill="1" applyBorder="1" applyAlignment="1">
      <alignment horizontal="center"/>
    </xf>
    <xf numFmtId="0" fontId="17" fillId="6" borderId="4" xfId="0" applyFont="1" applyFill="1" applyBorder="1" applyAlignment="1">
      <alignment horizontal="center"/>
    </xf>
    <xf numFmtId="0" fontId="2" fillId="6" borderId="7" xfId="0" applyFont="1" applyFill="1" applyBorder="1" applyAlignment="1">
      <alignment horizontal="center"/>
    </xf>
    <xf numFmtId="0" fontId="25" fillId="0" borderId="0" xfId="0" applyFont="1" applyAlignment="1">
      <alignment horizontal="left"/>
    </xf>
    <xf numFmtId="0" fontId="8" fillId="0" borderId="0" xfId="0" applyFont="1" applyAlignment="1">
      <alignment horizontal="left" vertical="top" wrapText="1" readingOrder="1"/>
    </xf>
    <xf numFmtId="0" fontId="2" fillId="0" borderId="0" xfId="0" applyFont="1" applyAlignment="1"/>
    <xf numFmtId="41" fontId="2" fillId="0" borderId="7" xfId="0" applyNumberFormat="1" applyFont="1" applyBorder="1" applyAlignment="1">
      <alignment horizontal="center" vertical="center"/>
    </xf>
    <xf numFmtId="0" fontId="28" fillId="0" borderId="0" xfId="0" applyFont="1" applyAlignment="1">
      <alignment horizontal="left" vertical="top" wrapText="1"/>
    </xf>
  </cellXfs>
  <cellStyles count="4">
    <cellStyle name="Comma" xfId="3" builtinId="3"/>
    <cellStyle name="Currency 2" xfId="2" xr:uid="{9F1AF029-7EE2-44F6-9F50-E906BE4EACAD}"/>
    <cellStyle name="Normal" xfId="0" builtinId="0"/>
    <cellStyle name="Normal 2" xfId="1" xr:uid="{C3054456-B010-4156-ABE3-4C1BE9B8AA94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579E"/>
      <rgbColor rgb="00737373"/>
      <rgbColor rgb="00483D8B"/>
      <rgbColor rgb="004169E1"/>
      <rgbColor rgb="00B8860B"/>
      <rgbColor rgb="00FF6347"/>
      <rgbColor rgb="002E8B57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FF9999"/>
      <color rgb="FF99FF99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6" Type="http://schemas.openxmlformats.org/officeDocument/2006/relationships/hyperlink" Target="javascript:void(window.open('https://erpcapp1.co.kane.il.us/nwerp/SuiteMaintenance/LogosSuite/CommonPages/NavigationRouter.aspx?R=37&amp;V=2&amp;EmployeeID=7112&amp;DepartmentCode=65&amp;FromDate=12/12/2021&amp;ToDate=12/25/2021&amp;PayrollEarningsID=1313626','_blank',%20'dialogHeight:650px;%20dialogwidth:1010px;%20scroll:yes;%20status:no;%20unadorned:on;%20help:%20off'));" TargetMode="External"/><Relationship Id="rId117" Type="http://schemas.openxmlformats.org/officeDocument/2006/relationships/hyperlink" Target="javascript:void(window.open('https://erpcapp1.co.kane.il.us/nwerp/SuiteMaintenance/LogosSuite/CommonPages/NavigationRouter.aspx?R=36&amp;V=2&amp;I=375194','_blank',%20'dialogHeight:650px;%20dialogwidth:1010px;%20scroll:yes;%20status:no;%20unadorned:on;%20help:%20off'));" TargetMode="External"/><Relationship Id="rId21" Type="http://schemas.openxmlformats.org/officeDocument/2006/relationships/hyperlink" Target="javascript:void(window.open('https://erpcapp1.co.kane.il.us/nwerp/SuiteMaintenance/LogosSuite/CommonPages/NavigationRouter.aspx?R=37&amp;V=2&amp;EmployeeID=7112&amp;DepartmentCode=65&amp;FromDate=4/3/2022&amp;ToDate=4/16/2022&amp;PayrollEarningsID=1339718','_blank',%20'dialogHeight:650px;%20dialogwidth:1010px;%20scroll:yes;%20status:no;%20unadorned:on;%20help:%20off'));" TargetMode="External"/><Relationship Id="rId42" Type="http://schemas.openxmlformats.org/officeDocument/2006/relationships/hyperlink" Target="javascript:void(window.open('https://erpcapp1.co.kane.il.us/nwerp/SuiteMaintenance/LogosSuite/CommonPages/NavigationRouter.aspx?R=37&amp;V=2&amp;EmployeeID=7112&amp;DepartmentCode=65&amp;FromDate=1/23/2022&amp;ToDate=2/5/2022&amp;PayrollEarningsID=1323773','_blank',%20'dialogHeight:650px;%20dialogwidth:1010px;%20scroll:yes;%20status:no;%20unadorned:on;%20help:%20off'));" TargetMode="External"/><Relationship Id="rId47" Type="http://schemas.openxmlformats.org/officeDocument/2006/relationships/hyperlink" Target="javascript:void(window.open('https://erpcapp1.co.kane.il.us/nwerp/SuiteMaintenance/LogosSuite/CommonPages/NavigationRouter.aspx?R=37&amp;V=2&amp;EmployeeID=7112&amp;DepartmentCode=65&amp;FromDate=4/3/2022&amp;ToDate=4/16/2022&amp;PayrollEarningsID=1339718','_blank',%20'dialogHeight:650px;%20dialogwidth:1010px;%20scroll:yes;%20status:no;%20unadorned:on;%20help:%20off'));" TargetMode="External"/><Relationship Id="rId63" Type="http://schemas.openxmlformats.org/officeDocument/2006/relationships/hyperlink" Target="javascript:void(window.open('https://erpcapp1.co.kane.il.us/nwerp/SuiteMaintenance/LogosSuite/CommonPages/NavigationRouter.aspx?R=36&amp;V=2&amp;I=356094','_blank',%20'dialogHeight:650px;%20dialogwidth:1010px;%20scroll:yes;%20status:no;%20unadorned:on;%20help:%20off'));" TargetMode="External"/><Relationship Id="rId68" Type="http://schemas.openxmlformats.org/officeDocument/2006/relationships/hyperlink" Target="javascript:void(window.open('https://erpcapp1.co.kane.il.us/nwerp/SuiteMaintenance/LogosSuite/CommonPages/NavigationRouter.aspx?R=36&amp;V=2&amp;I=357730','_blank',%20'dialogHeight:650px;%20dialogwidth:1010px;%20scroll:yes;%20status:no;%20unadorned:on;%20help:%20off'));" TargetMode="External"/><Relationship Id="rId84" Type="http://schemas.openxmlformats.org/officeDocument/2006/relationships/hyperlink" Target="javascript:void(window.open('https://erpcapp1.co.kane.il.us/nwerp/SuiteMaintenance/LogosSuite/CommonPages/NavigationRouter.aspx?R=36&amp;V=2&amp;I=365156','_blank',%20'dialogHeight:650px;%20dialogwidth:1010px;%20scroll:yes;%20status:no;%20unadorned:on;%20help:%20off'));" TargetMode="External"/><Relationship Id="rId89" Type="http://schemas.openxmlformats.org/officeDocument/2006/relationships/hyperlink" Target="javascript:void(window.open('https://erpcapp1.co.kane.il.us/nwerp/SuiteMaintenance/LogosSuite/CommonPages/NavigationRouter.aspx?R=36&amp;V=2&amp;I=366174','_blank',%20'dialogHeight:650px;%20dialogwidth:1010px;%20scroll:yes;%20status:no;%20unadorned:on;%20help:%20off'));" TargetMode="External"/><Relationship Id="rId112" Type="http://schemas.openxmlformats.org/officeDocument/2006/relationships/hyperlink" Target="javascript:void(window.open('https://erpcapp1.co.kane.il.us/nwerp/SuiteMaintenance/LogosSuite/CommonPages/NavigationRouter.aspx?R=36&amp;V=2&amp;I=372649','_blank',%20'dialogHeight:650px;%20dialogwidth:1010px;%20scroll:yes;%20status:no;%20unadorned:on;%20help:%20off'));" TargetMode="External"/><Relationship Id="rId133" Type="http://schemas.openxmlformats.org/officeDocument/2006/relationships/hyperlink" Target="javascript:void(window.open('https://erpcapp1.co.kane.il.us/nwerp/SuiteMaintenance/LogosSuite/CommonPages/NavigationRouter.aspx?R=36&amp;V=2&amp;I=377467','_blank',%20'dialogHeight:650px;%20dialogwidth:1010px;%20scroll:yes;%20status:no;%20unadorned:on;%20help:%20off'));" TargetMode="External"/><Relationship Id="rId16" Type="http://schemas.openxmlformats.org/officeDocument/2006/relationships/hyperlink" Target="javascript:void(window.open('https://erpcapp1.co.kane.il.us/nwerp/SuiteMaintenance/LogosSuite/CommonPages/NavigationRouter.aspx?R=37&amp;V=2&amp;EmployeeID=7112&amp;DepartmentCode=65&amp;FromDate=1/9/2022&amp;ToDate=1/22/2022&amp;PayrollEarningsID=1319987','_blank',%20'dialogHeight:650px;%20dialogwidth:1010px;%20scroll:yes;%20status:no;%20unadorned:on;%20help:%20off'));" TargetMode="External"/><Relationship Id="rId107" Type="http://schemas.openxmlformats.org/officeDocument/2006/relationships/hyperlink" Target="javascript:void(window.open('https://erpcapp1.co.kane.il.us/nwerp/SuiteMaintenance/LogosSuite/CommonPages/NavigationRouter.aspx?R=36&amp;V=2&amp;I=371352','_blank',%20'dialogHeight:650px;%20dialogwidth:1010px;%20scroll:yes;%20status:no;%20unadorned:on;%20help:%20off'));" TargetMode="External"/><Relationship Id="rId11" Type="http://schemas.openxmlformats.org/officeDocument/2006/relationships/hyperlink" Target="javascript:void(window.open('https://erpcapp1.co.kane.il.us/nwerp/SuiteMaintenance/LogosSuite/CommonPages/NavigationRouter.aspx?R=37&amp;V=2&amp;EmployeeID=7112&amp;DepartmentCode=65&amp;FromDate=4/17/2022&amp;ToDate=4/30/2022&amp;PayrollEarningsID=1343593','_blank',%20'dialogHeight:650px;%20dialogwidth:1010px;%20scroll:yes;%20status:no;%20unadorned:on;%20help:%20off'));" TargetMode="External"/><Relationship Id="rId32" Type="http://schemas.openxmlformats.org/officeDocument/2006/relationships/hyperlink" Target="javascript:void(window.open('https://erpcapp1.co.kane.il.us/nwerp/SuiteMaintenance/LogosSuite/CommonPages/NavigationRouter.aspx?R=37&amp;V=2&amp;EmployeeID=7112&amp;DepartmentCode=65&amp;FromDate=3/6/2022&amp;ToDate=3/19/2022&amp;PayrollEarningsID=1333209','_blank',%20'dialogHeight:650px;%20dialogwidth:1010px;%20scroll:yes;%20status:no;%20unadorned:on;%20help:%20off'));" TargetMode="External"/><Relationship Id="rId37" Type="http://schemas.openxmlformats.org/officeDocument/2006/relationships/hyperlink" Target="javascript:void(window.open('https://erpcapp1.co.kane.il.us/nwerp/SuiteMaintenance/LogosSuite/CommonPages/NavigationRouter.aspx?R=37&amp;V=2&amp;EmployeeID=7112&amp;DepartmentCode=65&amp;FromDate=5/15/2022&amp;ToDate=5/28/2022&amp;PayrollEarningsID=1351758','_blank',%20'dialogHeight:650px;%20dialogwidth:1010px;%20scroll:yes;%20status:no;%20unadorned:on;%20help:%20off'));" TargetMode="External"/><Relationship Id="rId53" Type="http://schemas.openxmlformats.org/officeDocument/2006/relationships/hyperlink" Target="javascript:void(window.open('https://erpcapp1.co.kane.il.us/nwerp/SuiteMaintenance/LogosSuite/CommonPages/NavigationRouter.aspx?R=36&amp;V=2&amp;I=355359','_blank',%20'dialogHeight:650px;%20dialogwidth:1010px;%20scroll:yes;%20status:no;%20unadorned:on;%20help:%20off'));" TargetMode="External"/><Relationship Id="rId58" Type="http://schemas.openxmlformats.org/officeDocument/2006/relationships/hyperlink" Target="javascript:void(window.open('https://erpcapp1.co.kane.il.us/nwerp/SuiteMaintenance/LogosSuite/CommonPages/NavigationRouter.aspx?R=36&amp;V=2&amp;I=356054','_blank',%20'dialogHeight:650px;%20dialogwidth:1010px;%20scroll:yes;%20status:no;%20unadorned:on;%20help:%20off'));" TargetMode="External"/><Relationship Id="rId74" Type="http://schemas.openxmlformats.org/officeDocument/2006/relationships/hyperlink" Target="javascript:void(window.open('https://erpcapp1.co.kane.il.us/nwerp/SuiteMaintenance/LogosSuite/CommonPages/NavigationRouter.aspx?R=36&amp;V=2&amp;I=361490','_blank',%20'dialogHeight:650px;%20dialogwidth:1010px;%20scroll:yes;%20status:no;%20unadorned:on;%20help:%20off'));" TargetMode="External"/><Relationship Id="rId79" Type="http://schemas.openxmlformats.org/officeDocument/2006/relationships/hyperlink" Target="javascript:void(window.open('https://erpcapp1.co.kane.il.us/nwerp/SuiteMaintenance/LogosSuite/CommonPages/NavigationRouter.aspx?R=36&amp;V=2&amp;I=362969','_blank',%20'dialogHeight:650px;%20dialogwidth:1010px;%20scroll:yes;%20status:no;%20unadorned:on;%20help:%20off'));" TargetMode="External"/><Relationship Id="rId102" Type="http://schemas.openxmlformats.org/officeDocument/2006/relationships/hyperlink" Target="javascript:void(window.open('https://erpcapp1.co.kane.il.us/nwerp/SuiteMaintenance/LogosSuite/CommonPages/NavigationRouter.aspx?R=36&amp;V=2&amp;I=370334','_blank',%20'dialogHeight:650px;%20dialogwidth:1010px;%20scroll:yes;%20status:no;%20unadorned:on;%20help:%20off'));" TargetMode="External"/><Relationship Id="rId123" Type="http://schemas.openxmlformats.org/officeDocument/2006/relationships/hyperlink" Target="javascript:void(window.open('https://erpcapp1.co.kane.il.us/nwerp/SuiteMaintenance/LogosSuite/CommonPages/NavigationRouter.aspx?R=36&amp;V=2&amp;I=377039','_blank',%20'dialogHeight:650px;%20dialogwidth:1010px;%20scroll:yes;%20status:no;%20unadorned:on;%20help:%20off'));" TargetMode="External"/><Relationship Id="rId128" Type="http://schemas.openxmlformats.org/officeDocument/2006/relationships/hyperlink" Target="javascript:void(window.open('https://erpcapp1.co.kane.il.us/nwerp/SuiteMaintenance/LogosSuite/CommonPages/NavigationRouter.aspx?R=36&amp;V=2&amp;I=377328','_blank',%20'dialogHeight:650px;%20dialogwidth:1010px;%20scroll:yes;%20status:no;%20unadorned:on;%20help:%20off'));" TargetMode="External"/><Relationship Id="rId5" Type="http://schemas.openxmlformats.org/officeDocument/2006/relationships/hyperlink" Target="javascript:void(window.open('https://erpcapp1.co.kane.il.us/nwerp/SuiteMaintenance/LogosSuite/CommonPages/NavigationRouter.aspx?R=37&amp;V=2&amp;EmployeeID=7112&amp;DepartmentCode=65&amp;FromDate=1/23/2022&amp;ToDate=2/5/2022&amp;PayrollEarningsID=1323773','_blank',%20'dialogHeight:650px;%20dialogwidth:1010px;%20scroll:yes;%20status:no;%20unadorned:on;%20help:%20off'));" TargetMode="External"/><Relationship Id="rId90" Type="http://schemas.openxmlformats.org/officeDocument/2006/relationships/hyperlink" Target="javascript:void(window.open('https://erpcapp1.co.kane.il.us/nwerp/SuiteMaintenance/LogosSuite/CommonPages/NavigationRouter.aspx?R=36&amp;V=2&amp;I=366243','_blank',%20'dialogHeight:650px;%20dialogwidth:1010px;%20scroll:yes;%20status:no;%20unadorned:on;%20help:%20off'));" TargetMode="External"/><Relationship Id="rId95" Type="http://schemas.openxmlformats.org/officeDocument/2006/relationships/hyperlink" Target="javascript:void(window.open('https://erpcapp1.co.kane.il.us/nwerp/SuiteMaintenance/LogosSuite/CommonPages/NavigationRouter.aspx?R=36&amp;V=2&amp;I=367732','_blank',%20'dialogHeight:650px;%20dialogwidth:1010px;%20scroll:yes;%20status:no;%20unadorned:on;%20help:%20off'));" TargetMode="External"/><Relationship Id="rId14" Type="http://schemas.openxmlformats.org/officeDocument/2006/relationships/hyperlink" Target="javascript:void(window.open('https://erpcapp1.co.kane.il.us/nwerp/SuiteMaintenance/LogosSuite/CommonPages/NavigationRouter.aspx?R=37&amp;V=2&amp;EmployeeID=7112&amp;DepartmentCode=65&amp;FromDate=12/12/2021&amp;ToDate=12/25/2021&amp;PayrollEarningsID=1313626','_blank',%20'dialogHeight:650px;%20dialogwidth:1010px;%20scroll:yes;%20status:no;%20unadorned:on;%20help:%20off'));" TargetMode="External"/><Relationship Id="rId22" Type="http://schemas.openxmlformats.org/officeDocument/2006/relationships/hyperlink" Target="javascript:void(window.open('https://erpcapp1.co.kane.il.us/nwerp/SuiteMaintenance/LogosSuite/CommonPages/NavigationRouter.aspx?R=37&amp;V=2&amp;EmployeeID=7112&amp;DepartmentCode=65&amp;FromDate=4/17/2022&amp;ToDate=4/30/2022&amp;PayrollEarningsID=1343593','_blank',%20'dialogHeight:650px;%20dialogwidth:1010px;%20scroll:yes;%20status:no;%20unadorned:on;%20help:%20off'));" TargetMode="External"/><Relationship Id="rId27" Type="http://schemas.openxmlformats.org/officeDocument/2006/relationships/hyperlink" Target="javascript:void(window.open('https://erpcapp1.co.kane.il.us/nwerp/SuiteMaintenance/LogosSuite/CommonPages/NavigationRouter.aspx?R=37&amp;V=2&amp;EmployeeID=7112&amp;DepartmentCode=65&amp;FromDate=12/26/2021&amp;ToDate=1/8/2022&amp;PayrollEarningsID=1317318','_blank',%20'dialogHeight:650px;%20dialogwidth:1010px;%20scroll:yes;%20status:no;%20unadorned:on;%20help:%20off'));" TargetMode="External"/><Relationship Id="rId30" Type="http://schemas.openxmlformats.org/officeDocument/2006/relationships/hyperlink" Target="javascript:void(window.open('https://erpcapp1.co.kane.il.us/nwerp/SuiteMaintenance/LogosSuite/CommonPages/NavigationRouter.aspx?R=37&amp;V=2&amp;EmployeeID=7112&amp;DepartmentCode=65&amp;FromDate=2/6/2022&amp;ToDate=2/19/2022&amp;PayrollEarningsID=1326398','_blank',%20'dialogHeight:650px;%20dialogwidth:1010px;%20scroll:yes;%20status:no;%20unadorned:on;%20help:%20off'));" TargetMode="External"/><Relationship Id="rId35" Type="http://schemas.openxmlformats.org/officeDocument/2006/relationships/hyperlink" Target="javascript:void(window.open('https://erpcapp1.co.kane.il.us/nwerp/SuiteMaintenance/LogosSuite/CommonPages/NavigationRouter.aspx?R=37&amp;V=2&amp;EmployeeID=7112&amp;DepartmentCode=65&amp;FromDate=4/17/2022&amp;ToDate=4/30/2022&amp;PayrollEarningsID=1343593','_blank',%20'dialogHeight:650px;%20dialogwidth:1010px;%20scroll:yes;%20status:no;%20unadorned:on;%20help:%20off'));" TargetMode="External"/><Relationship Id="rId43" Type="http://schemas.openxmlformats.org/officeDocument/2006/relationships/hyperlink" Target="javascript:void(window.open('https://erpcapp1.co.kane.il.us/nwerp/SuiteMaintenance/LogosSuite/CommonPages/NavigationRouter.aspx?R=37&amp;V=2&amp;EmployeeID=7112&amp;DepartmentCode=65&amp;FromDate=2/6/2022&amp;ToDate=2/19/2022&amp;PayrollEarningsID=1326398','_blank',%20'dialogHeight:650px;%20dialogwidth:1010px;%20scroll:yes;%20status:no;%20unadorned:on;%20help:%20off'));" TargetMode="External"/><Relationship Id="rId48" Type="http://schemas.openxmlformats.org/officeDocument/2006/relationships/hyperlink" Target="javascript:void(window.open('https://erpcapp1.co.kane.il.us/nwerp/SuiteMaintenance/LogosSuite/CommonPages/NavigationRouter.aspx?R=37&amp;V=2&amp;EmployeeID=7112&amp;DepartmentCode=65&amp;FromDate=4/17/2022&amp;ToDate=4/30/2022&amp;PayrollEarningsID=1343593','_blank',%20'dialogHeight:650px;%20dialogwidth:1010px;%20scroll:yes;%20status:no;%20unadorned:on;%20help:%20off'));" TargetMode="External"/><Relationship Id="rId56" Type="http://schemas.openxmlformats.org/officeDocument/2006/relationships/hyperlink" Target="javascript:void(window.open('https://erpcapp1.co.kane.il.us/nwerp/SuiteMaintenance/LogosSuite/CommonPages/NavigationRouter.aspx?R=36&amp;V=2&amp;I=355364','_blank',%20'dialogHeight:650px;%20dialogwidth:1010px;%20scroll:yes;%20status:no;%20unadorned:on;%20help:%20off'));" TargetMode="External"/><Relationship Id="rId64" Type="http://schemas.openxmlformats.org/officeDocument/2006/relationships/hyperlink" Target="javascript:void(window.open('https://erpcapp1.co.kane.il.us/nwerp/SuiteMaintenance/LogosSuite/CommonPages/NavigationRouter.aspx?R=36&amp;V=2&amp;I=356095','_blank',%20'dialogHeight:650px;%20dialogwidth:1010px;%20scroll:yes;%20status:no;%20unadorned:on;%20help:%20off'));" TargetMode="External"/><Relationship Id="rId69" Type="http://schemas.openxmlformats.org/officeDocument/2006/relationships/hyperlink" Target="javascript:void(window.open('https://erpcapp1.co.kane.il.us/nwerp/SuiteMaintenance/LogosSuite/CommonPages/NavigationRouter.aspx?R=36&amp;V=2&amp;I=357743','_blank',%20'dialogHeight:650px;%20dialogwidth:1010px;%20scroll:yes;%20status:no;%20unadorned:on;%20help:%20off'));" TargetMode="External"/><Relationship Id="rId77" Type="http://schemas.openxmlformats.org/officeDocument/2006/relationships/hyperlink" Target="javascript:void(window.open('https://erpcapp1.co.kane.il.us/nwerp/SuiteMaintenance/LogosSuite/CommonPages/NavigationRouter.aspx?R=36&amp;V=2&amp;I=361824','_blank',%20'dialogHeight:650px;%20dialogwidth:1010px;%20scroll:yes;%20status:no;%20unadorned:on;%20help:%20off'));" TargetMode="External"/><Relationship Id="rId100" Type="http://schemas.openxmlformats.org/officeDocument/2006/relationships/hyperlink" Target="javascript:void(window.open('https://erpcapp1.co.kane.il.us/nwerp/SuiteMaintenance/LogosSuite/CommonPages/NavigationRouter.aspx?R=36&amp;V=2&amp;I=369252','_blank',%20'dialogHeight:650px;%20dialogwidth:1010px;%20scroll:yes;%20status:no;%20unadorned:on;%20help:%20off'));" TargetMode="External"/><Relationship Id="rId105" Type="http://schemas.openxmlformats.org/officeDocument/2006/relationships/hyperlink" Target="javascript:void(window.open('https://erpcapp1.co.kane.il.us/nwerp/SuiteMaintenance/LogosSuite/CommonPages/NavigationRouter.aspx?R=36&amp;V=2&amp;I=371320','_blank',%20'dialogHeight:650px;%20dialogwidth:1010px;%20scroll:yes;%20status:no;%20unadorned:on;%20help:%20off'));" TargetMode="External"/><Relationship Id="rId113" Type="http://schemas.openxmlformats.org/officeDocument/2006/relationships/hyperlink" Target="javascript:void(window.open('https://erpcapp1.co.kane.il.us/nwerp/SuiteMaintenance/LogosSuite/CommonPages/NavigationRouter.aspx?R=36&amp;V=2&amp;I=373600','_blank',%20'dialogHeight:650px;%20dialogwidth:1010px;%20scroll:yes;%20status:no;%20unadorned:on;%20help:%20off'));" TargetMode="External"/><Relationship Id="rId118" Type="http://schemas.openxmlformats.org/officeDocument/2006/relationships/hyperlink" Target="javascript:void(window.open('https://erpcapp1.co.kane.il.us/nwerp/SuiteMaintenance/LogosSuite/CommonPages/NavigationRouter.aspx?R=36&amp;V=2&amp;I=376868','_blank',%20'dialogHeight:650px;%20dialogwidth:1010px;%20scroll:yes;%20status:no;%20unadorned:on;%20help:%20off'));" TargetMode="External"/><Relationship Id="rId126" Type="http://schemas.openxmlformats.org/officeDocument/2006/relationships/hyperlink" Target="javascript:void(window.open('https://erpcapp1.co.kane.il.us/nwerp/SuiteMaintenance/LogosSuite/CommonPages/NavigationRouter.aspx?R=36&amp;V=2&amp;I=377324','_blank',%20'dialogHeight:650px;%20dialogwidth:1010px;%20scroll:yes;%20status:no;%20unadorned:on;%20help:%20off'));" TargetMode="External"/><Relationship Id="rId8" Type="http://schemas.openxmlformats.org/officeDocument/2006/relationships/hyperlink" Target="javascript:void(window.open('https://erpcapp1.co.kane.il.us/nwerp/SuiteMaintenance/LogosSuite/CommonPages/NavigationRouter.aspx?R=37&amp;V=2&amp;EmployeeID=7112&amp;DepartmentCode=65&amp;FromDate=3/6/2022&amp;ToDate=3/19/2022&amp;PayrollEarningsID=1333209','_blank',%20'dialogHeight:650px;%20dialogwidth:1010px;%20scroll:yes;%20status:no;%20unadorned:on;%20help:%20off'));" TargetMode="External"/><Relationship Id="rId51" Type="http://schemas.openxmlformats.org/officeDocument/2006/relationships/hyperlink" Target="javascript:void(window.open('https://erpcapp1.co.kane.il.us/nwerp/SuiteMaintenance/LogosSuite/CommonPages/NavigationRouter.aspx?R=36&amp;V=2&amp;I=351129','_blank',%20'dialogHeight:650px;%20dialogwidth:1010px;%20scroll:yes;%20status:no;%20unadorned:on;%20help:%20off'));" TargetMode="External"/><Relationship Id="rId72" Type="http://schemas.openxmlformats.org/officeDocument/2006/relationships/hyperlink" Target="javascript:void(window.open('https://erpcapp1.co.kane.il.us/nwerp/SuiteMaintenance/LogosSuite/CommonPages/NavigationRouter.aspx?R=36&amp;V=2&amp;I=361487','_blank',%20'dialogHeight:650px;%20dialogwidth:1010px;%20scroll:yes;%20status:no;%20unadorned:on;%20help:%20off'));" TargetMode="External"/><Relationship Id="rId80" Type="http://schemas.openxmlformats.org/officeDocument/2006/relationships/hyperlink" Target="javascript:void(window.open('https://erpcapp1.co.kane.il.us/nwerp/SuiteMaintenance/LogosSuite/CommonPages/NavigationRouter.aspx?R=36&amp;V=2&amp;I=363101','_blank',%20'dialogHeight:650px;%20dialogwidth:1010px;%20scroll:yes;%20status:no;%20unadorned:on;%20help:%20off'));" TargetMode="External"/><Relationship Id="rId85" Type="http://schemas.openxmlformats.org/officeDocument/2006/relationships/hyperlink" Target="javascript:void(window.open('https://erpcapp1.co.kane.il.us/nwerp/SuiteMaintenance/LogosSuite/CommonPages/NavigationRouter.aspx?R=36&amp;V=2&amp;I=365429','_blank',%20'dialogHeight:650px;%20dialogwidth:1010px;%20scroll:yes;%20status:no;%20unadorned:on;%20help:%20off'));" TargetMode="External"/><Relationship Id="rId93" Type="http://schemas.openxmlformats.org/officeDocument/2006/relationships/hyperlink" Target="javascript:void(window.open('https://erpcapp1.co.kane.il.us/nwerp/SuiteMaintenance/LogosSuite/CommonPages/NavigationRouter.aspx?R=36&amp;V=2&amp;I=367600','_blank',%20'dialogHeight:650px;%20dialogwidth:1010px;%20scroll:yes;%20status:no;%20unadorned:on;%20help:%20off'));" TargetMode="External"/><Relationship Id="rId98" Type="http://schemas.openxmlformats.org/officeDocument/2006/relationships/hyperlink" Target="javascript:void(window.open('https://erpcapp1.co.kane.il.us/nwerp/SuiteMaintenance/LogosSuite/CommonPages/NavigationRouter.aspx?R=36&amp;V=2&amp;I=368749','_blank',%20'dialogHeight:650px;%20dialogwidth:1010px;%20scroll:yes;%20status:no;%20unadorned:on;%20help:%20off'));" TargetMode="External"/><Relationship Id="rId121" Type="http://schemas.openxmlformats.org/officeDocument/2006/relationships/hyperlink" Target="javascript:void(window.open('https://erpcapp1.co.kane.il.us/nwerp/SuiteMaintenance/LogosSuite/CommonPages/NavigationRouter.aspx?R=36&amp;V=2&amp;I=377034','_blank',%20'dialogHeight:650px;%20dialogwidth:1010px;%20scroll:yes;%20status:no;%20unadorned:on;%20help:%20off'));" TargetMode="External"/><Relationship Id="rId3" Type="http://schemas.openxmlformats.org/officeDocument/2006/relationships/hyperlink" Target="javascript:void(window.open('https://erpcapp1.co.kane.il.us/nwerp/SuiteMaintenance/LogosSuite/CommonPages/NavigationRouter.aspx?R=37&amp;V=2&amp;EmployeeID=7112&amp;DepartmentCode=65&amp;FromDate=12/26/2021&amp;ToDate=1/8/2022&amp;PayrollEarningsID=1317318','_blank',%20'dialogHeight:650px;%20dialogwidth:1010px;%20scroll:yes;%20status:no;%20unadorned:on;%20help:%20off'));" TargetMode="External"/><Relationship Id="rId12" Type="http://schemas.openxmlformats.org/officeDocument/2006/relationships/hyperlink" Target="javascript:void(window.open('https://erpcapp1.co.kane.il.us/nwerp/SuiteMaintenance/LogosSuite/CommonPages/NavigationRouter.aspx?R=37&amp;V=2&amp;EmployeeID=7112&amp;DepartmentCode=65&amp;FromDate=5/1/2022&amp;ToDate=5/14/2022&amp;PayrollEarningsID=1346629','_blank',%20'dialogHeight:650px;%20dialogwidth:1010px;%20scroll:yes;%20status:no;%20unadorned:on;%20help:%20off'));" TargetMode="External"/><Relationship Id="rId17" Type="http://schemas.openxmlformats.org/officeDocument/2006/relationships/hyperlink" Target="javascript:void(window.open('https://erpcapp1.co.kane.il.us/nwerp/SuiteMaintenance/LogosSuite/CommonPages/NavigationRouter.aspx?R=37&amp;V=2&amp;EmployeeID=7112&amp;DepartmentCode=65&amp;FromDate=1/23/2022&amp;ToDate=2/5/2022&amp;PayrollEarningsID=1323773','_blank',%20'dialogHeight:650px;%20dialogwidth:1010px;%20scroll:yes;%20status:no;%20unadorned:on;%20help:%20off'));" TargetMode="External"/><Relationship Id="rId25" Type="http://schemas.openxmlformats.org/officeDocument/2006/relationships/hyperlink" Target="javascript:void(window.open('https://erpcapp1.co.kane.il.us/nwerp/SuiteMaintenance/LogosSuite/CommonPages/NavigationRouter.aspx?R=37&amp;V=2&amp;EmployeeID=7128&amp;DepartmentCode=65&amp;FromDate=12/12/2021&amp;ToDate=12/25/2021&amp;PayrollEarningsID=1313871','_blank',%20'dialogHeight:650px;%20dialogwidth:1010px;%20scroll:yes;%20status:no;%20unadorned:on;%20help:%20off'));" TargetMode="External"/><Relationship Id="rId33" Type="http://schemas.openxmlformats.org/officeDocument/2006/relationships/hyperlink" Target="javascript:void(window.open('https://erpcapp1.co.kane.il.us/nwerp/SuiteMaintenance/LogosSuite/CommonPages/NavigationRouter.aspx?R=37&amp;V=2&amp;EmployeeID=7112&amp;DepartmentCode=65&amp;FromDate=3/20/2022&amp;ToDate=4/2/2022&amp;PayrollEarningsID=1337014','_blank',%20'dialogHeight:650px;%20dialogwidth:1010px;%20scroll:yes;%20status:no;%20unadorned:on;%20help:%20off'));" TargetMode="External"/><Relationship Id="rId38" Type="http://schemas.openxmlformats.org/officeDocument/2006/relationships/hyperlink" Target="javascript:void(window.open('https://erpcapp1.co.kane.il.us/nwerp/SuiteMaintenance/LogosSuite/CommonPages/NavigationRouter.aspx?R=37&amp;V=2&amp;EmployeeID=7128&amp;DepartmentCode=65&amp;FromDate=12/12/2021&amp;ToDate=12/25/2021&amp;PayrollEarningsID=1313871','_blank',%20'dialogHeight:650px;%20dialogwidth:1010px;%20scroll:yes;%20status:no;%20unadorned:on;%20help:%20off'));" TargetMode="External"/><Relationship Id="rId46" Type="http://schemas.openxmlformats.org/officeDocument/2006/relationships/hyperlink" Target="javascript:void(window.open('https://erpcapp1.co.kane.il.us/nwerp/SuiteMaintenance/LogosSuite/CommonPages/NavigationRouter.aspx?R=37&amp;V=2&amp;EmployeeID=7112&amp;DepartmentCode=65&amp;FromDate=3/20/2022&amp;ToDate=4/2/2022&amp;PayrollEarningsID=1337014','_blank',%20'dialogHeight:650px;%20dialogwidth:1010px;%20scroll:yes;%20status:no;%20unadorned:on;%20help:%20off'));" TargetMode="External"/><Relationship Id="rId59" Type="http://schemas.openxmlformats.org/officeDocument/2006/relationships/hyperlink" Target="javascript:void(window.open('https://erpcapp1.co.kane.il.us/nwerp/SuiteMaintenance/LogosSuite/CommonPages/NavigationRouter.aspx?R=36&amp;V=2&amp;I=356056','_blank',%20'dialogHeight:650px;%20dialogwidth:1010px;%20scroll:yes;%20status:no;%20unadorned:on;%20help:%20off'));" TargetMode="External"/><Relationship Id="rId67" Type="http://schemas.openxmlformats.org/officeDocument/2006/relationships/hyperlink" Target="javascript:void(window.open('https://erpcapp1.co.kane.il.us/nwerp/SuiteMaintenance/LogosSuite/CommonPages/NavigationRouter.aspx?R=36&amp;V=2&amp;I=356099','_blank',%20'dialogHeight:650px;%20dialogwidth:1010px;%20scroll:yes;%20status:no;%20unadorned:on;%20help:%20off'));" TargetMode="External"/><Relationship Id="rId103" Type="http://schemas.openxmlformats.org/officeDocument/2006/relationships/hyperlink" Target="javascript:void(window.open('https://erpcapp1.co.kane.il.us/nwerp/SuiteMaintenance/LogosSuite/CommonPages/NavigationRouter.aspx?R=36&amp;V=2&amp;I=370443','_blank',%20'dialogHeight:650px;%20dialogwidth:1010px;%20scroll:yes;%20status:no;%20unadorned:on;%20help:%20off'));" TargetMode="External"/><Relationship Id="rId108" Type="http://schemas.openxmlformats.org/officeDocument/2006/relationships/hyperlink" Target="javascript:void(window.open('https://erpcapp1.co.kane.il.us/nwerp/SuiteMaintenance/LogosSuite/CommonPages/NavigationRouter.aspx?R=36&amp;V=2&amp;I=372063','_blank',%20'dialogHeight:650px;%20dialogwidth:1010px;%20scroll:yes;%20status:no;%20unadorned:on;%20help:%20off'));" TargetMode="External"/><Relationship Id="rId116" Type="http://schemas.openxmlformats.org/officeDocument/2006/relationships/hyperlink" Target="javascript:void(window.open('https://erpcapp1.co.kane.il.us/nwerp/SuiteMaintenance/LogosSuite/CommonPages/NavigationRouter.aspx?R=36&amp;V=2&amp;I=375183','_blank',%20'dialogHeight:650px;%20dialogwidth:1010px;%20scroll:yes;%20status:no;%20unadorned:on;%20help:%20off'));" TargetMode="External"/><Relationship Id="rId124" Type="http://schemas.openxmlformats.org/officeDocument/2006/relationships/hyperlink" Target="javascript:void(window.open('https://erpcapp1.co.kane.il.us/nwerp/SuiteMaintenance/LogosSuite/CommonPages/NavigationRouter.aspx?R=36&amp;V=2&amp;I=377291','_blank',%20'dialogHeight:650px;%20dialogwidth:1010px;%20scroll:yes;%20status:no;%20unadorned:on;%20help:%20off'));" TargetMode="External"/><Relationship Id="rId129" Type="http://schemas.openxmlformats.org/officeDocument/2006/relationships/hyperlink" Target="javascript:void(window.open('https://erpcapp1.co.kane.il.us/nwerp/SuiteMaintenance/LogosSuite/CommonPages/NavigationRouter.aspx?R=36&amp;V=2&amp;I=377440','_blank',%20'dialogHeight:650px;%20dialogwidth:1010px;%20scroll:yes;%20status:no;%20unadorned:on;%20help:%20off'));" TargetMode="External"/><Relationship Id="rId20" Type="http://schemas.openxmlformats.org/officeDocument/2006/relationships/hyperlink" Target="javascript:void(window.open('https://erpcapp1.co.kane.il.us/nwerp/SuiteMaintenance/LogosSuite/CommonPages/NavigationRouter.aspx?R=37&amp;V=2&amp;EmployeeID=7112&amp;DepartmentCode=65&amp;FromDate=3/6/2022&amp;ToDate=3/19/2022&amp;PayrollEarningsID=1333209','_blank',%20'dialogHeight:650px;%20dialogwidth:1010px;%20scroll:yes;%20status:no;%20unadorned:on;%20help:%20off'));" TargetMode="External"/><Relationship Id="rId41" Type="http://schemas.openxmlformats.org/officeDocument/2006/relationships/hyperlink" Target="javascript:void(window.open('https://erpcapp1.co.kane.il.us/nwerp/SuiteMaintenance/LogosSuite/CommonPages/NavigationRouter.aspx?R=37&amp;V=2&amp;EmployeeID=7112&amp;DepartmentCode=65&amp;FromDate=1/9/2022&amp;ToDate=1/22/2022&amp;PayrollEarningsID=1319987','_blank',%20'dialogHeight:650px;%20dialogwidth:1010px;%20scroll:yes;%20status:no;%20unadorned:on;%20help:%20off'));" TargetMode="External"/><Relationship Id="rId54" Type="http://schemas.openxmlformats.org/officeDocument/2006/relationships/hyperlink" Target="javascript:void(window.open('https://erpcapp1.co.kane.il.us/nwerp/SuiteMaintenance/LogosSuite/CommonPages/NavigationRouter.aspx?R=36&amp;V=2&amp;I=355361','_blank',%20'dialogHeight:650px;%20dialogwidth:1010px;%20scroll:yes;%20status:no;%20unadorned:on;%20help:%20off'));" TargetMode="External"/><Relationship Id="rId62" Type="http://schemas.openxmlformats.org/officeDocument/2006/relationships/hyperlink" Target="javascript:void(window.open('https://erpcapp1.co.kane.il.us/nwerp/SuiteMaintenance/LogosSuite/CommonPages/NavigationRouter.aspx?R=36&amp;V=2&amp;I=356063','_blank',%20'dialogHeight:650px;%20dialogwidth:1010px;%20scroll:yes;%20status:no;%20unadorned:on;%20help:%20off'));" TargetMode="External"/><Relationship Id="rId70" Type="http://schemas.openxmlformats.org/officeDocument/2006/relationships/hyperlink" Target="javascript:void(window.open('https://erpcapp1.co.kane.il.us/nwerp/SuiteMaintenance/LogosSuite/CommonPages/NavigationRouter.aspx?R=36&amp;V=2&amp;I=358793','_blank',%20'dialogHeight:650px;%20dialogwidth:1010px;%20scroll:yes;%20status:no;%20unadorned:on;%20help:%20off'));" TargetMode="External"/><Relationship Id="rId75" Type="http://schemas.openxmlformats.org/officeDocument/2006/relationships/hyperlink" Target="javascript:void(window.open('https://erpcapp1.co.kane.il.us/nwerp/SuiteMaintenance/LogosSuite/CommonPages/NavigationRouter.aspx?R=36&amp;V=2&amp;I=361769','_blank',%20'dialogHeight:650px;%20dialogwidth:1010px;%20scroll:yes;%20status:no;%20unadorned:on;%20help:%20off'));" TargetMode="External"/><Relationship Id="rId83" Type="http://schemas.openxmlformats.org/officeDocument/2006/relationships/hyperlink" Target="javascript:void(window.open('https://erpcapp1.co.kane.il.us/nwerp/SuiteMaintenance/LogosSuite/CommonPages/NavigationRouter.aspx?R=36&amp;V=2&amp;I=365155','_blank',%20'dialogHeight:650px;%20dialogwidth:1010px;%20scroll:yes;%20status:no;%20unadorned:on;%20help:%20off'));" TargetMode="External"/><Relationship Id="rId88" Type="http://schemas.openxmlformats.org/officeDocument/2006/relationships/hyperlink" Target="javascript:void(window.open('https://erpcapp1.co.kane.il.us/nwerp/SuiteMaintenance/LogosSuite/CommonPages/NavigationRouter.aspx?R=36&amp;V=2&amp;I=365439','_blank',%20'dialogHeight:650px;%20dialogwidth:1010px;%20scroll:yes;%20status:no;%20unadorned:on;%20help:%20off'));" TargetMode="External"/><Relationship Id="rId91" Type="http://schemas.openxmlformats.org/officeDocument/2006/relationships/hyperlink" Target="javascript:void(window.open('https://erpcapp1.co.kane.il.us/nwerp/SuiteMaintenance/LogosSuite/CommonPages/NavigationRouter.aspx?R=36&amp;V=2&amp;I=366261','_blank',%20'dialogHeight:650px;%20dialogwidth:1010px;%20scroll:yes;%20status:no;%20unadorned:on;%20help:%20off'));" TargetMode="External"/><Relationship Id="rId96" Type="http://schemas.openxmlformats.org/officeDocument/2006/relationships/hyperlink" Target="javascript:void(window.open('https://erpcapp1.co.kane.il.us/nwerp/SuiteMaintenance/LogosSuite/CommonPages/NavigationRouter.aspx?R=36&amp;V=2&amp;I=367996','_blank',%20'dialogHeight:650px;%20dialogwidth:1010px;%20scroll:yes;%20status:no;%20unadorned:on;%20help:%20off'));" TargetMode="External"/><Relationship Id="rId111" Type="http://schemas.openxmlformats.org/officeDocument/2006/relationships/hyperlink" Target="javascript:void(window.open('https://erpcapp1.co.kane.il.us/nwerp/SuiteMaintenance/LogosSuite/CommonPages/NavigationRouter.aspx?R=36&amp;V=2&amp;I=372634','_blank',%20'dialogHeight:650px;%20dialogwidth:1010px;%20scroll:yes;%20status:no;%20unadorned:on;%20help:%20off'));" TargetMode="External"/><Relationship Id="rId132" Type="http://schemas.openxmlformats.org/officeDocument/2006/relationships/hyperlink" Target="javascript:void(window.open('https://erpcapp1.co.kane.il.us/nwerp/SuiteMaintenance/LogosSuite/CommonPages/NavigationRouter.aspx?R=36&amp;V=2&amp;I=377465','_blank',%20'dialogHeight:650px;%20dialogwidth:1010px;%20scroll:yes;%20status:no;%20unadorned:on;%20help:%20off'));" TargetMode="External"/><Relationship Id="rId1" Type="http://schemas.openxmlformats.org/officeDocument/2006/relationships/hyperlink" Target="javascript:void(window.open('https://erpcapp1.co.kane.il.us/nwerp/SuiteMaintenance/LogosSuite/CommonPages/NavigationRouter.aspx?R=37&amp;V=2&amp;EmployeeID=7128&amp;DepartmentCode=65&amp;FromDate=12/12/2021&amp;ToDate=12/25/2021&amp;PayrollEarningsID=1313871','_blank',%20'dialogHeight:650px;%20dialogwidth:1010px;%20scroll:yes;%20status:no;%20unadorned:on;%20help:%20off'));" TargetMode="External"/><Relationship Id="rId6" Type="http://schemas.openxmlformats.org/officeDocument/2006/relationships/hyperlink" Target="javascript:void(window.open('https://erpcapp1.co.kane.il.us/nwerp/SuiteMaintenance/LogosSuite/CommonPages/NavigationRouter.aspx?R=37&amp;V=2&amp;EmployeeID=7112&amp;DepartmentCode=65&amp;FromDate=2/6/2022&amp;ToDate=2/19/2022&amp;PayrollEarningsID=1326398','_blank',%20'dialogHeight:650px;%20dialogwidth:1010px;%20scroll:yes;%20status:no;%20unadorned:on;%20help:%20off'));" TargetMode="External"/><Relationship Id="rId15" Type="http://schemas.openxmlformats.org/officeDocument/2006/relationships/hyperlink" Target="javascript:void(window.open('https://erpcapp1.co.kane.il.us/nwerp/SuiteMaintenance/LogosSuite/CommonPages/NavigationRouter.aspx?R=37&amp;V=2&amp;EmployeeID=7112&amp;DepartmentCode=65&amp;FromDate=12/26/2021&amp;ToDate=1/8/2022&amp;PayrollEarningsID=1317318','_blank',%20'dialogHeight:650px;%20dialogwidth:1010px;%20scroll:yes;%20status:no;%20unadorned:on;%20help:%20off'));" TargetMode="External"/><Relationship Id="rId23" Type="http://schemas.openxmlformats.org/officeDocument/2006/relationships/hyperlink" Target="javascript:void(window.open('https://erpcapp1.co.kane.il.us/nwerp/SuiteMaintenance/LogosSuite/CommonPages/NavigationRouter.aspx?R=37&amp;V=2&amp;EmployeeID=7112&amp;DepartmentCode=65&amp;FromDate=5/1/2022&amp;ToDate=5/14/2022&amp;PayrollEarningsID=1346629','_blank',%20'dialogHeight:650px;%20dialogwidth:1010px;%20scroll:yes;%20status:no;%20unadorned:on;%20help:%20off'));" TargetMode="External"/><Relationship Id="rId28" Type="http://schemas.openxmlformats.org/officeDocument/2006/relationships/hyperlink" Target="javascript:void(window.open('https://erpcapp1.co.kane.il.us/nwerp/SuiteMaintenance/LogosSuite/CommonPages/NavigationRouter.aspx?R=37&amp;V=2&amp;EmployeeID=7112&amp;DepartmentCode=65&amp;FromDate=1/9/2022&amp;ToDate=1/22/2022&amp;PayrollEarningsID=1319987','_blank',%20'dialogHeight:650px;%20dialogwidth:1010px;%20scroll:yes;%20status:no;%20unadorned:on;%20help:%20off'));" TargetMode="External"/><Relationship Id="rId36" Type="http://schemas.openxmlformats.org/officeDocument/2006/relationships/hyperlink" Target="javascript:void(window.open('https://erpcapp1.co.kane.il.us/nwerp/SuiteMaintenance/LogosSuite/CommonPages/NavigationRouter.aspx?R=37&amp;V=2&amp;EmployeeID=7112&amp;DepartmentCode=65&amp;FromDate=5/1/2022&amp;ToDate=5/14/2022&amp;PayrollEarningsID=1346629','_blank',%20'dialogHeight:650px;%20dialogwidth:1010px;%20scroll:yes;%20status:no;%20unadorned:on;%20help:%20off'));" TargetMode="External"/><Relationship Id="rId49" Type="http://schemas.openxmlformats.org/officeDocument/2006/relationships/hyperlink" Target="javascript:void(window.open('https://erpcapp1.co.kane.il.us/nwerp/SuiteMaintenance/LogosSuite/CommonPages/NavigationRouter.aspx?R=37&amp;V=2&amp;EmployeeID=7112&amp;DepartmentCode=65&amp;FromDate=5/1/2022&amp;ToDate=5/14/2022&amp;PayrollEarningsID=1346629','_blank',%20'dialogHeight:650px;%20dialogwidth:1010px;%20scroll:yes;%20status:no;%20unadorned:on;%20help:%20off'));" TargetMode="External"/><Relationship Id="rId57" Type="http://schemas.openxmlformats.org/officeDocument/2006/relationships/hyperlink" Target="javascript:void(window.open('https://erpcapp1.co.kane.il.us/nwerp/SuiteMaintenance/LogosSuite/CommonPages/NavigationRouter.aspx?R=36&amp;V=2&amp;I=355367','_blank',%20'dialogHeight:650px;%20dialogwidth:1010px;%20scroll:yes;%20status:no;%20unadorned:on;%20help:%20off'));" TargetMode="External"/><Relationship Id="rId106" Type="http://schemas.openxmlformats.org/officeDocument/2006/relationships/hyperlink" Target="javascript:void(window.open('https://erpcapp1.co.kane.il.us/nwerp/SuiteMaintenance/LogosSuite/CommonPages/NavigationRouter.aspx?R=36&amp;V=2&amp;I=371346','_blank',%20'dialogHeight:650px;%20dialogwidth:1010px;%20scroll:yes;%20status:no;%20unadorned:on;%20help:%20off'));" TargetMode="External"/><Relationship Id="rId114" Type="http://schemas.openxmlformats.org/officeDocument/2006/relationships/hyperlink" Target="javascript:void(window.open('https://erpcapp1.co.kane.il.us/nwerp/SuiteMaintenance/LogosSuite/CommonPages/NavigationRouter.aspx?R=36&amp;V=2&amp;I=375177','_blank',%20'dialogHeight:650px;%20dialogwidth:1010px;%20scroll:yes;%20status:no;%20unadorned:on;%20help:%20off'));" TargetMode="External"/><Relationship Id="rId119" Type="http://schemas.openxmlformats.org/officeDocument/2006/relationships/hyperlink" Target="javascript:void(window.open('https://erpcapp1.co.kane.il.us/nwerp/SuiteMaintenance/LogosSuite/CommonPages/NavigationRouter.aspx?R=36&amp;V=2&amp;I=376869','_blank',%20'dialogHeight:650px;%20dialogwidth:1010px;%20scroll:yes;%20status:no;%20unadorned:on;%20help:%20off'));" TargetMode="External"/><Relationship Id="rId127" Type="http://schemas.openxmlformats.org/officeDocument/2006/relationships/hyperlink" Target="javascript:void(window.open('https://erpcapp1.co.kane.il.us/nwerp/SuiteMaintenance/LogosSuite/CommonPages/NavigationRouter.aspx?R=36&amp;V=2&amp;I=377325','_blank',%20'dialogHeight:650px;%20dialogwidth:1010px;%20scroll:yes;%20status:no;%20unadorned:on;%20help:%20off'));" TargetMode="External"/><Relationship Id="rId10" Type="http://schemas.openxmlformats.org/officeDocument/2006/relationships/hyperlink" Target="javascript:void(window.open('https://erpcapp1.co.kane.il.us/nwerp/SuiteMaintenance/LogosSuite/CommonPages/NavigationRouter.aspx?R=37&amp;V=2&amp;EmployeeID=7112&amp;DepartmentCode=65&amp;FromDate=4/3/2022&amp;ToDate=4/16/2022&amp;PayrollEarningsID=1339718','_blank',%20'dialogHeight:650px;%20dialogwidth:1010px;%20scroll:yes;%20status:no;%20unadorned:on;%20help:%20off'));" TargetMode="External"/><Relationship Id="rId31" Type="http://schemas.openxmlformats.org/officeDocument/2006/relationships/hyperlink" Target="javascript:void(window.open('https://erpcapp1.co.kane.il.us/nwerp/SuiteMaintenance/LogosSuite/CommonPages/NavigationRouter.aspx?R=37&amp;V=2&amp;EmployeeID=7112&amp;DepartmentCode=65&amp;FromDate=2/20/2022&amp;ToDate=3/5/2022&amp;PayrollEarningsID=1330539','_blank',%20'dialogHeight:650px;%20dialogwidth:1010px;%20scroll:yes;%20status:no;%20unadorned:on;%20help:%20off'));" TargetMode="External"/><Relationship Id="rId44" Type="http://schemas.openxmlformats.org/officeDocument/2006/relationships/hyperlink" Target="javascript:void(window.open('https://erpcapp1.co.kane.il.us/nwerp/SuiteMaintenance/LogosSuite/CommonPages/NavigationRouter.aspx?R=37&amp;V=2&amp;EmployeeID=7112&amp;DepartmentCode=65&amp;FromDate=2/20/2022&amp;ToDate=3/5/2022&amp;PayrollEarningsID=1330539','_blank',%20'dialogHeight:650px;%20dialogwidth:1010px;%20scroll:yes;%20status:no;%20unadorned:on;%20help:%20off'));" TargetMode="External"/><Relationship Id="rId52" Type="http://schemas.openxmlformats.org/officeDocument/2006/relationships/hyperlink" Target="javascript:void(window.open('https://erpcapp1.co.kane.il.us/nwerp/SuiteMaintenance/LogosSuite/CommonPages/NavigationRouter.aspx?R=36&amp;V=2&amp;I=355356','_blank',%20'dialogHeight:650px;%20dialogwidth:1010px;%20scroll:yes;%20status:no;%20unadorned:on;%20help:%20off'));" TargetMode="External"/><Relationship Id="rId60" Type="http://schemas.openxmlformats.org/officeDocument/2006/relationships/hyperlink" Target="javascript:void(window.open('https://erpcapp1.co.kane.il.us/nwerp/SuiteMaintenance/LogosSuite/CommonPages/NavigationRouter.aspx?R=36&amp;V=2&amp;I=356058','_blank',%20'dialogHeight:650px;%20dialogwidth:1010px;%20scroll:yes;%20status:no;%20unadorned:on;%20help:%20off'));" TargetMode="External"/><Relationship Id="rId65" Type="http://schemas.openxmlformats.org/officeDocument/2006/relationships/hyperlink" Target="javascript:void(window.open('https://erpcapp1.co.kane.il.us/nwerp/SuiteMaintenance/LogosSuite/CommonPages/NavigationRouter.aspx?R=36&amp;V=2&amp;I=356097','_blank',%20'dialogHeight:650px;%20dialogwidth:1010px;%20scroll:yes;%20status:no;%20unadorned:on;%20help:%20off'));" TargetMode="External"/><Relationship Id="rId73" Type="http://schemas.openxmlformats.org/officeDocument/2006/relationships/hyperlink" Target="javascript:void(window.open('https://erpcapp1.co.kane.il.us/nwerp/SuiteMaintenance/LogosSuite/CommonPages/NavigationRouter.aspx?R=36&amp;V=2&amp;I=361488','_blank',%20'dialogHeight:650px;%20dialogwidth:1010px;%20scroll:yes;%20status:no;%20unadorned:on;%20help:%20off'));" TargetMode="External"/><Relationship Id="rId78" Type="http://schemas.openxmlformats.org/officeDocument/2006/relationships/hyperlink" Target="javascript:void(window.open('https://erpcapp1.co.kane.il.us/nwerp/SuiteMaintenance/LogosSuite/CommonPages/NavigationRouter.aspx?R=36&amp;V=2&amp;I=362966','_blank',%20'dialogHeight:650px;%20dialogwidth:1010px;%20scroll:yes;%20status:no;%20unadorned:on;%20help:%20off'));" TargetMode="External"/><Relationship Id="rId81" Type="http://schemas.openxmlformats.org/officeDocument/2006/relationships/hyperlink" Target="javascript:void(window.open('https://erpcapp1.co.kane.il.us/nwerp/SuiteMaintenance/LogosSuite/CommonPages/NavigationRouter.aspx?R=36&amp;V=2&amp;I=363815','_blank',%20'dialogHeight:650px;%20dialogwidth:1010px;%20scroll:yes;%20status:no;%20unadorned:on;%20help:%20off'));" TargetMode="External"/><Relationship Id="rId86" Type="http://schemas.openxmlformats.org/officeDocument/2006/relationships/hyperlink" Target="javascript:void(window.open('https://erpcapp1.co.kane.il.us/nwerp/SuiteMaintenance/LogosSuite/CommonPages/NavigationRouter.aspx?R=36&amp;V=2&amp;I=365431','_blank',%20'dialogHeight:650px;%20dialogwidth:1010px;%20scroll:yes;%20status:no;%20unadorned:on;%20help:%20off'));" TargetMode="External"/><Relationship Id="rId94" Type="http://schemas.openxmlformats.org/officeDocument/2006/relationships/hyperlink" Target="javascript:void(window.open('https://erpcapp1.co.kane.il.us/nwerp/SuiteMaintenance/LogosSuite/CommonPages/NavigationRouter.aspx?R=36&amp;V=2&amp;I=367730','_blank',%20'dialogHeight:650px;%20dialogwidth:1010px;%20scroll:yes;%20status:no;%20unadorned:on;%20help:%20off'));" TargetMode="External"/><Relationship Id="rId99" Type="http://schemas.openxmlformats.org/officeDocument/2006/relationships/hyperlink" Target="javascript:void(window.open('https://erpcapp1.co.kane.il.us/nwerp/SuiteMaintenance/LogosSuite/CommonPages/NavigationRouter.aspx?R=36&amp;V=2&amp;I=369238','_blank',%20'dialogHeight:650px;%20dialogwidth:1010px;%20scroll:yes;%20status:no;%20unadorned:on;%20help:%20off'));" TargetMode="External"/><Relationship Id="rId101" Type="http://schemas.openxmlformats.org/officeDocument/2006/relationships/hyperlink" Target="javascript:void(window.open('https://erpcapp1.co.kane.il.us/nwerp/SuiteMaintenance/LogosSuite/CommonPages/NavigationRouter.aspx?R=36&amp;V=2&amp;I=369256','_blank',%20'dialogHeight:650px;%20dialogwidth:1010px;%20scroll:yes;%20status:no;%20unadorned:on;%20help:%20off'));" TargetMode="External"/><Relationship Id="rId122" Type="http://schemas.openxmlformats.org/officeDocument/2006/relationships/hyperlink" Target="javascript:void(window.open('https://erpcapp1.co.kane.il.us/nwerp/SuiteMaintenance/LogosSuite/CommonPages/NavigationRouter.aspx?R=36&amp;V=2&amp;I=377037','_blank',%20'dialogHeight:650px;%20dialogwidth:1010px;%20scroll:yes;%20status:no;%20unadorned:on;%20help:%20off'));" TargetMode="External"/><Relationship Id="rId130" Type="http://schemas.openxmlformats.org/officeDocument/2006/relationships/hyperlink" Target="javascript:void(window.open('https://erpcapp1.co.kane.il.us/nwerp/SuiteMaintenance/LogosSuite/CommonPages/NavigationRouter.aspx?R=36&amp;V=2&amp;I=377460','_blank',%20'dialogHeight:650px;%20dialogwidth:1010px;%20scroll:yes;%20status:no;%20unadorned:on;%20help:%20off'));" TargetMode="External"/><Relationship Id="rId4" Type="http://schemas.openxmlformats.org/officeDocument/2006/relationships/hyperlink" Target="javascript:void(window.open('https://erpcapp1.co.kane.il.us/nwerp/SuiteMaintenance/LogosSuite/CommonPages/NavigationRouter.aspx?R=37&amp;V=2&amp;EmployeeID=7112&amp;DepartmentCode=65&amp;FromDate=1/9/2022&amp;ToDate=1/22/2022&amp;PayrollEarningsID=1319987','_blank',%20'dialogHeight:650px;%20dialogwidth:1010px;%20scroll:yes;%20status:no;%20unadorned:on;%20help:%20off'));" TargetMode="External"/><Relationship Id="rId9" Type="http://schemas.openxmlformats.org/officeDocument/2006/relationships/hyperlink" Target="javascript:void(window.open('https://erpcapp1.co.kane.il.us/nwerp/SuiteMaintenance/LogosSuite/CommonPages/NavigationRouter.aspx?R=37&amp;V=2&amp;EmployeeID=7112&amp;DepartmentCode=65&amp;FromDate=3/20/2022&amp;ToDate=4/2/2022&amp;PayrollEarningsID=1337014','_blank',%20'dialogHeight:650px;%20dialogwidth:1010px;%20scroll:yes;%20status:no;%20unadorned:on;%20help:%20off'));" TargetMode="External"/><Relationship Id="rId13" Type="http://schemas.openxmlformats.org/officeDocument/2006/relationships/hyperlink" Target="javascript:void(window.open('https://erpcapp1.co.kane.il.us/nwerp/SuiteMaintenance/LogosSuite/CommonPages/NavigationRouter.aspx?R=37&amp;V=2&amp;EmployeeID=7112&amp;DepartmentCode=65&amp;FromDate=5/15/2022&amp;ToDate=5/28/2022&amp;PayrollEarningsID=1351758','_blank',%20'dialogHeight:650px;%20dialogwidth:1010px;%20scroll:yes;%20status:no;%20unadorned:on;%20help:%20off'));" TargetMode="External"/><Relationship Id="rId18" Type="http://schemas.openxmlformats.org/officeDocument/2006/relationships/hyperlink" Target="javascript:void(window.open('https://erpcapp1.co.kane.il.us/nwerp/SuiteMaintenance/LogosSuite/CommonPages/NavigationRouter.aspx?R=37&amp;V=2&amp;EmployeeID=7112&amp;DepartmentCode=65&amp;FromDate=2/6/2022&amp;ToDate=2/19/2022&amp;PayrollEarningsID=1326398','_blank',%20'dialogHeight:650px;%20dialogwidth:1010px;%20scroll:yes;%20status:no;%20unadorned:on;%20help:%20off'));" TargetMode="External"/><Relationship Id="rId39" Type="http://schemas.openxmlformats.org/officeDocument/2006/relationships/hyperlink" Target="javascript:void(window.open('https://erpcapp1.co.kane.il.us/nwerp/SuiteMaintenance/LogosSuite/CommonPages/NavigationRouter.aspx?R=37&amp;V=2&amp;EmployeeID=7112&amp;DepartmentCode=65&amp;FromDate=12/12/2021&amp;ToDate=12/25/2021&amp;PayrollEarningsID=1313626','_blank',%20'dialogHeight:650px;%20dialogwidth:1010px;%20scroll:yes;%20status:no;%20unadorned:on;%20help:%20off'));" TargetMode="External"/><Relationship Id="rId109" Type="http://schemas.openxmlformats.org/officeDocument/2006/relationships/hyperlink" Target="javascript:void(window.open('https://erpcapp1.co.kane.il.us/nwerp/SuiteMaintenance/LogosSuite/CommonPages/NavigationRouter.aspx?R=36&amp;V=2&amp;I=372242','_blank',%20'dialogHeight:650px;%20dialogwidth:1010px;%20scroll:yes;%20status:no;%20unadorned:on;%20help:%20off'));" TargetMode="External"/><Relationship Id="rId34" Type="http://schemas.openxmlformats.org/officeDocument/2006/relationships/hyperlink" Target="javascript:void(window.open('https://erpcapp1.co.kane.il.us/nwerp/SuiteMaintenance/LogosSuite/CommonPages/NavigationRouter.aspx?R=37&amp;V=2&amp;EmployeeID=7112&amp;DepartmentCode=65&amp;FromDate=4/3/2022&amp;ToDate=4/16/2022&amp;PayrollEarningsID=1339718','_blank',%20'dialogHeight:650px;%20dialogwidth:1010px;%20scroll:yes;%20status:no;%20unadorned:on;%20help:%20off'));" TargetMode="External"/><Relationship Id="rId50" Type="http://schemas.openxmlformats.org/officeDocument/2006/relationships/hyperlink" Target="javascript:void(window.open('https://erpcapp1.co.kane.il.us/nwerp/SuiteMaintenance/LogosSuite/CommonPages/NavigationRouter.aspx?R=37&amp;V=2&amp;EmployeeID=7112&amp;DepartmentCode=65&amp;FromDate=5/15/2022&amp;ToDate=5/28/2022&amp;PayrollEarningsID=1351758','_blank',%20'dialogHeight:650px;%20dialogwidth:1010px;%20scroll:yes;%20status:no;%20unadorned:on;%20help:%20off'));" TargetMode="External"/><Relationship Id="rId55" Type="http://schemas.openxmlformats.org/officeDocument/2006/relationships/hyperlink" Target="javascript:void(window.open('https://erpcapp1.co.kane.il.us/nwerp/SuiteMaintenance/LogosSuite/CommonPages/NavigationRouter.aspx?R=36&amp;V=2&amp;I=355362','_blank',%20'dialogHeight:650px;%20dialogwidth:1010px;%20scroll:yes;%20status:no;%20unadorned:on;%20help:%20off'));" TargetMode="External"/><Relationship Id="rId76" Type="http://schemas.openxmlformats.org/officeDocument/2006/relationships/hyperlink" Target="javascript:void(window.open('https://erpcapp1.co.kane.il.us/nwerp/SuiteMaintenance/LogosSuite/CommonPages/NavigationRouter.aspx?R=36&amp;V=2&amp;I=361812','_blank',%20'dialogHeight:650px;%20dialogwidth:1010px;%20scroll:yes;%20status:no;%20unadorned:on;%20help:%20off'));" TargetMode="External"/><Relationship Id="rId97" Type="http://schemas.openxmlformats.org/officeDocument/2006/relationships/hyperlink" Target="javascript:void(window.open('https://erpcapp1.co.kane.il.us/nwerp/SuiteMaintenance/LogosSuite/CommonPages/NavigationRouter.aspx?R=36&amp;V=2&amp;I=368490','_blank',%20'dialogHeight:650px;%20dialogwidth:1010px;%20scroll:yes;%20status:no;%20unadorned:on;%20help:%20off'));" TargetMode="External"/><Relationship Id="rId104" Type="http://schemas.openxmlformats.org/officeDocument/2006/relationships/hyperlink" Target="javascript:void(window.open('https://erpcapp1.co.kane.il.us/nwerp/SuiteMaintenance/LogosSuite/CommonPages/NavigationRouter.aspx?R=36&amp;V=2&amp;I=371260','_blank',%20'dialogHeight:650px;%20dialogwidth:1010px;%20scroll:yes;%20status:no;%20unadorned:on;%20help:%20off'));" TargetMode="External"/><Relationship Id="rId120" Type="http://schemas.openxmlformats.org/officeDocument/2006/relationships/hyperlink" Target="javascript:void(window.open('https://erpcapp1.co.kane.il.us/nwerp/SuiteMaintenance/LogosSuite/CommonPages/NavigationRouter.aspx?R=36&amp;V=2&amp;I=377031','_blank',%20'dialogHeight:650px;%20dialogwidth:1010px;%20scroll:yes;%20status:no;%20unadorned:on;%20help:%20off'));" TargetMode="External"/><Relationship Id="rId125" Type="http://schemas.openxmlformats.org/officeDocument/2006/relationships/hyperlink" Target="javascript:void(window.open('https://erpcapp1.co.kane.il.us/nwerp/SuiteMaintenance/LogosSuite/CommonPages/NavigationRouter.aspx?R=36&amp;V=2&amp;I=377303','_blank',%20'dialogHeight:650px;%20dialogwidth:1010px;%20scroll:yes;%20status:no;%20unadorned:on;%20help:%20off'));" TargetMode="External"/><Relationship Id="rId7" Type="http://schemas.openxmlformats.org/officeDocument/2006/relationships/hyperlink" Target="javascript:void(window.open('https://erpcapp1.co.kane.il.us/nwerp/SuiteMaintenance/LogosSuite/CommonPages/NavigationRouter.aspx?R=37&amp;V=2&amp;EmployeeID=7112&amp;DepartmentCode=65&amp;FromDate=2/20/2022&amp;ToDate=3/5/2022&amp;PayrollEarningsID=1330539','_blank',%20'dialogHeight:650px;%20dialogwidth:1010px;%20scroll:yes;%20status:no;%20unadorned:on;%20help:%20off'));" TargetMode="External"/><Relationship Id="rId71" Type="http://schemas.openxmlformats.org/officeDocument/2006/relationships/hyperlink" Target="javascript:void(window.open('https://erpcapp1.co.kane.il.us/nwerp/SuiteMaintenance/LogosSuite/CommonPages/NavigationRouter.aspx?R=36&amp;V=2&amp;I=360186','_blank',%20'dialogHeight:650px;%20dialogwidth:1010px;%20scroll:yes;%20status:no;%20unadorned:on;%20help:%20off'));" TargetMode="External"/><Relationship Id="rId92" Type="http://schemas.openxmlformats.org/officeDocument/2006/relationships/hyperlink" Target="javascript:void(window.open('https://erpcapp1.co.kane.il.us/nwerp/SuiteMaintenance/LogosSuite/CommonPages/NavigationRouter.aspx?R=36&amp;V=2&amp;I=367021','_blank',%20'dialogHeight:650px;%20dialogwidth:1010px;%20scroll:yes;%20status:no;%20unadorned:on;%20help:%20off'));" TargetMode="External"/><Relationship Id="rId2" Type="http://schemas.openxmlformats.org/officeDocument/2006/relationships/hyperlink" Target="javascript:void(window.open('https://erpcapp1.co.kane.il.us/nwerp/SuiteMaintenance/LogosSuite/CommonPages/NavigationRouter.aspx?R=37&amp;V=2&amp;EmployeeID=7112&amp;DepartmentCode=65&amp;FromDate=12/12/2021&amp;ToDate=12/25/2021&amp;PayrollEarningsID=1313626','_blank',%20'dialogHeight:650px;%20dialogwidth:1010px;%20scroll:yes;%20status:no;%20unadorned:on;%20help:%20off'));" TargetMode="External"/><Relationship Id="rId29" Type="http://schemas.openxmlformats.org/officeDocument/2006/relationships/hyperlink" Target="javascript:void(window.open('https://erpcapp1.co.kane.il.us/nwerp/SuiteMaintenance/LogosSuite/CommonPages/NavigationRouter.aspx?R=37&amp;V=2&amp;EmployeeID=7112&amp;DepartmentCode=65&amp;FromDate=1/23/2022&amp;ToDate=2/5/2022&amp;PayrollEarningsID=1323773','_blank',%20'dialogHeight:650px;%20dialogwidth:1010px;%20scroll:yes;%20status:no;%20unadorned:on;%20help:%20off'));" TargetMode="External"/><Relationship Id="rId24" Type="http://schemas.openxmlformats.org/officeDocument/2006/relationships/hyperlink" Target="javascript:void(window.open('https://erpcapp1.co.kane.il.us/nwerp/SuiteMaintenance/LogosSuite/CommonPages/NavigationRouter.aspx?R=37&amp;V=2&amp;EmployeeID=7112&amp;DepartmentCode=65&amp;FromDate=5/15/2022&amp;ToDate=5/28/2022&amp;PayrollEarningsID=1351758','_blank',%20'dialogHeight:650px;%20dialogwidth:1010px;%20scroll:yes;%20status:no;%20unadorned:on;%20help:%20off'));" TargetMode="External"/><Relationship Id="rId40" Type="http://schemas.openxmlformats.org/officeDocument/2006/relationships/hyperlink" Target="javascript:void(window.open('https://erpcapp1.co.kane.il.us/nwerp/SuiteMaintenance/LogosSuite/CommonPages/NavigationRouter.aspx?R=37&amp;V=2&amp;EmployeeID=7112&amp;DepartmentCode=65&amp;FromDate=12/26/2021&amp;ToDate=1/8/2022&amp;PayrollEarningsID=1317318','_blank',%20'dialogHeight:650px;%20dialogwidth:1010px;%20scroll:yes;%20status:no;%20unadorned:on;%20help:%20off'));" TargetMode="External"/><Relationship Id="rId45" Type="http://schemas.openxmlformats.org/officeDocument/2006/relationships/hyperlink" Target="javascript:void(window.open('https://erpcapp1.co.kane.il.us/nwerp/SuiteMaintenance/LogosSuite/CommonPages/NavigationRouter.aspx?R=37&amp;V=2&amp;EmployeeID=7112&amp;DepartmentCode=65&amp;FromDate=3/6/2022&amp;ToDate=3/19/2022&amp;PayrollEarningsID=1333209','_blank',%20'dialogHeight:650px;%20dialogwidth:1010px;%20scroll:yes;%20status:no;%20unadorned:on;%20help:%20off'));" TargetMode="External"/><Relationship Id="rId66" Type="http://schemas.openxmlformats.org/officeDocument/2006/relationships/hyperlink" Target="javascript:void(window.open('https://erpcapp1.co.kane.il.us/nwerp/SuiteMaintenance/LogosSuite/CommonPages/NavigationRouter.aspx?R=36&amp;V=2&amp;I=356098','_blank',%20'dialogHeight:650px;%20dialogwidth:1010px;%20scroll:yes;%20status:no;%20unadorned:on;%20help:%20off'));" TargetMode="External"/><Relationship Id="rId87" Type="http://schemas.openxmlformats.org/officeDocument/2006/relationships/hyperlink" Target="javascript:void(window.open('https://erpcapp1.co.kane.il.us/nwerp/SuiteMaintenance/LogosSuite/CommonPages/NavigationRouter.aspx?R=36&amp;V=2&amp;I=365436','_blank',%20'dialogHeight:650px;%20dialogwidth:1010px;%20scroll:yes;%20status:no;%20unadorned:on;%20help:%20off'));" TargetMode="External"/><Relationship Id="rId110" Type="http://schemas.openxmlformats.org/officeDocument/2006/relationships/hyperlink" Target="javascript:void(window.open('https://erpcapp1.co.kane.il.us/nwerp/SuiteMaintenance/LogosSuite/CommonPages/NavigationRouter.aspx?R=36&amp;V=2&amp;I=372522','_blank',%20'dialogHeight:650px;%20dialogwidth:1010px;%20scroll:yes;%20status:no;%20unadorned:on;%20help:%20off'));" TargetMode="External"/><Relationship Id="rId115" Type="http://schemas.openxmlformats.org/officeDocument/2006/relationships/hyperlink" Target="javascript:void(window.open('https://erpcapp1.co.kane.il.us/nwerp/SuiteMaintenance/LogosSuite/CommonPages/NavigationRouter.aspx?R=36&amp;V=2&amp;I=375181','_blank',%20'dialogHeight:650px;%20dialogwidth:1010px;%20scroll:yes;%20status:no;%20unadorned:on;%20help:%20off'));" TargetMode="External"/><Relationship Id="rId131" Type="http://schemas.openxmlformats.org/officeDocument/2006/relationships/hyperlink" Target="javascript:void(window.open('https://erpcapp1.co.kane.il.us/nwerp/SuiteMaintenance/LogosSuite/CommonPages/NavigationRouter.aspx?R=36&amp;V=2&amp;I=377464','_blank',%20'dialogHeight:650px;%20dialogwidth:1010px;%20scroll:yes;%20status:no;%20unadorned:on;%20help:%20off'));" TargetMode="External"/><Relationship Id="rId61" Type="http://schemas.openxmlformats.org/officeDocument/2006/relationships/hyperlink" Target="javascript:void(window.open('https://erpcapp1.co.kane.il.us/nwerp/SuiteMaintenance/LogosSuite/CommonPages/NavigationRouter.aspx?R=36&amp;V=2&amp;I=356061','_blank',%20'dialogHeight:650px;%20dialogwidth:1010px;%20scroll:yes;%20status:no;%20unadorned:on;%20help:%20off'));" TargetMode="External"/><Relationship Id="rId82" Type="http://schemas.openxmlformats.org/officeDocument/2006/relationships/hyperlink" Target="javascript:void(window.open('https://erpcapp1.co.kane.il.us/nwerp/SuiteMaintenance/LogosSuite/CommonPages/NavigationRouter.aspx?R=36&amp;V=2&amp;I=365153','_blank',%20'dialogHeight:650px;%20dialogwidth:1010px;%20scroll:yes;%20status:no;%20unadorned:on;%20help:%20off'));" TargetMode="External"/><Relationship Id="rId19" Type="http://schemas.openxmlformats.org/officeDocument/2006/relationships/hyperlink" Target="javascript:void(window.open('https://erpcapp1.co.kane.il.us/nwerp/SuiteMaintenance/LogosSuite/CommonPages/NavigationRouter.aspx?R=37&amp;V=2&amp;EmployeeID=7112&amp;DepartmentCode=65&amp;FromDate=2/20/2022&amp;ToDate=3/5/2022&amp;PayrollEarningsID=1330539','_blank',%20'dialogHeight:650px;%20dialogwidth:1010px;%20scroll:yes;%20status:no;%20unadorned:on;%20help:%20off'));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hyperlink" Target="javascript:void(window.open('https://erpcapp1.co.kane.il.us/nwerp/SuiteMaintenance/LogosSuite/CommonPages/NavigationRouter.aspx?R=36&amp;V=2&amp;I=376967','_blank',%20'dialogHeight:650px;%20dialogwidth:1010px;%20scroll:yes;%20status:no;%20unadorned:on;%20help:%20off'));" TargetMode="External"/><Relationship Id="rId18" Type="http://schemas.openxmlformats.org/officeDocument/2006/relationships/hyperlink" Target="javascript:void(window.open('https://erpcapp1.co.kane.il.us/nwerp/SuiteMaintenance/LogosSuite/CommonPages/NavigationRouter.aspx?R=36&amp;V=2&amp;I=376968','_blank',%20'dialogHeight:650px;%20dialogwidth:1010px;%20scroll:yes;%20status:no;%20unadorned:on;%20help:%20off'));" TargetMode="External"/><Relationship Id="rId26" Type="http://schemas.openxmlformats.org/officeDocument/2006/relationships/hyperlink" Target="javascript:void(window.open('https://erpcapp1.co.kane.il.us/nwerp/SuiteMaintenance/LogosSuite/CommonPages/NavigationRouter.aspx?R=37&amp;V=2&amp;EmployeeID=7727&amp;DepartmentCode=44&amp;FromDate=10/30/2022&amp;ToDate=11/12/2022&amp;PayrollEarningsID=1401790','_blank',%20'dialogHeight:650px;%20dialogwidth:1010px;%20scroll:yes;%20status:no;%20unadorned:on;%20help:%20off'));" TargetMode="External"/><Relationship Id="rId39" Type="http://schemas.openxmlformats.org/officeDocument/2006/relationships/hyperlink" Target="javascript:void(window.open('https://erpcapp1.co.kane.il.us/nwerp/SuiteMaintenance/LogosSuite/CommonPages/NavigationRouter.aspx?R=37&amp;V=2&amp;EmployeeID=7727&amp;DepartmentCode=44&amp;FromDate=12/11/2022&amp;ToDate=12/24/2022&amp;PayrollEarningsID=1414969','_blank',%20'dialogHeight:650px;%20dialogwidth:1010px;%20scroll:yes;%20status:no;%20unadorned:on;%20help:%20off'));" TargetMode="External"/><Relationship Id="rId21" Type="http://schemas.openxmlformats.org/officeDocument/2006/relationships/hyperlink" Target="javascript:void(window.open('https://erpcapp1.co.kane.il.us/nwerp/SuiteMaintenance/LogosSuite/CommonPages/NavigationRouter.aspx?R=37&amp;V=2&amp;EmployeeID=7918&amp;DepartmentCode=44&amp;FromDate=10/2/2022&amp;ToDate=10/15/2022&amp;PayrollEarningsID=1393262','_blank',%20'dialogHeight:650px;%20dialogwidth:1010px;%20scroll:yes;%20status:no;%20unadorned:on;%20help:%20off'));" TargetMode="External"/><Relationship Id="rId34" Type="http://schemas.openxmlformats.org/officeDocument/2006/relationships/hyperlink" Target="javascript:void(window.open('https://erpcapp1.co.kane.il.us/nwerp/SuiteMaintenance/LogosSuite/CommonPages/NavigationRouter.aspx?R=37&amp;V=2&amp;EmployeeID=7727&amp;DepartmentCode=44&amp;FromDate=10/2/2022&amp;ToDate=10/15/2022&amp;PayrollEarningsID=1393157','_blank',%20'dialogHeight:650px;%20dialogwidth:1010px;%20scroll:yes;%20status:no;%20unadorned:on;%20help:%20off'));" TargetMode="External"/><Relationship Id="rId42" Type="http://schemas.openxmlformats.org/officeDocument/2006/relationships/hyperlink" Target="javascript:void(window.open('https://erpcapp1.co.kane.il.us/nwerp/SuiteMaintenance/LogosSuite/CommonPages/NavigationRouter.aspx?R=37&amp;V=2&amp;EmployeeID=7727&amp;DepartmentCode=44&amp;FromDate=10/16/2022&amp;ToDate=10/29/2022&amp;PayrollEarningsID=1396120','_blank',%20'dialogHeight:650px;%20dialogwidth:1010px;%20scroll:yes;%20status:no;%20unadorned:on;%20help:%20off'));" TargetMode="External"/><Relationship Id="rId47" Type="http://schemas.openxmlformats.org/officeDocument/2006/relationships/hyperlink" Target="javascript:void(window.open('https://erpcapp1.co.kane.il.us/nwerp/SuiteMaintenance/LogosSuite/CommonPages/NavigationRouter.aspx?R=37&amp;V=2&amp;EmployeeID=7727&amp;DepartmentCode=44&amp;FromDate=9/18/2022&amp;ToDate=10/1/2022&amp;PayrollEarningsID=1389332','_blank',%20'dialogHeight:650px;%20dialogwidth:1010px;%20scroll:yes;%20status:no;%20unadorned:on;%20help:%20off'));" TargetMode="External"/><Relationship Id="rId50" Type="http://schemas.openxmlformats.org/officeDocument/2006/relationships/hyperlink" Target="javascript:void(window.open('https://erpcapp1.co.kane.il.us/nwerp/SuiteMaintenance/LogosSuite/CommonPages/NavigationRouter.aspx?R=37&amp;V=2&amp;EmployeeID=7727&amp;DepartmentCode=44&amp;FromDate=10/2/2022&amp;ToDate=10/15/2022&amp;PayrollEarningsID=1393157','_blank',%20'dialogHeight:650px;%20dialogwidth:1010px;%20scroll:yes;%20status:no;%20unadorned:on;%20help:%20off'));" TargetMode="External"/><Relationship Id="rId55" Type="http://schemas.openxmlformats.org/officeDocument/2006/relationships/hyperlink" Target="javascript:void(window.open('https://erpcapp1.co.kane.il.us/nwerp/SuiteMaintenance/LogosSuite/CommonPages/NavigationRouter.aspx?R=37&amp;V=2&amp;EmployeeID=7918&amp;DepartmentCode=44&amp;FromDate=11/13/2022&amp;ToDate=11/26/2022&amp;PayrollEarningsID=1405174','_blank',%20'dialogHeight:650px;%20dialogwidth:1010px;%20scroll:yes;%20status:no;%20unadorned:on;%20help:%20off'));" TargetMode="External"/><Relationship Id="rId63" Type="http://schemas.openxmlformats.org/officeDocument/2006/relationships/hyperlink" Target="javascript:void(window.open('https://erpcapp1.co.kane.il.us/nwerp/SuiteMaintenance/LogosSuite/CommonPages/NavigationRouter.aspx?R=37&amp;V=2&amp;EmployeeID=7918&amp;DepartmentCode=44&amp;FromDate=10/2/2022&amp;ToDate=10/15/2022&amp;PayrollEarningsID=1393262','_blank',%20'dialogHeight:650px;%20dialogwidth:1010px;%20scroll:yes;%20status:no;%20unadorned:on;%20help:%20off'));" TargetMode="External"/><Relationship Id="rId68" Type="http://schemas.openxmlformats.org/officeDocument/2006/relationships/hyperlink" Target="javascript:void(window.open('https://erpcapp1.co.kane.il.us/nwerp/SuiteMaintenance/LogosSuite/CommonPages/NavigationRouter.aspx?R=37&amp;V=2&amp;EmployeeID=7918&amp;DepartmentCode=44&amp;FromDate=11/13/2022&amp;ToDate=11/26/2022&amp;PayrollEarningsID=1405174','_blank',%20'dialogHeight:650px;%20dialogwidth:1010px;%20scroll:yes;%20status:no;%20unadorned:on;%20help:%20off'));" TargetMode="External"/><Relationship Id="rId7" Type="http://schemas.openxmlformats.org/officeDocument/2006/relationships/hyperlink" Target="javascript:void(window.open('https://erpcapp1.co.kane.il.us/nwerp/SuiteMaintenance/LogosSuite/CommonPages/NavigationRouter.aspx?R=36&amp;V=2&amp;I=373171','_blank',%20'dialogHeight:650px;%20dialogwidth:1010px;%20scroll:yes;%20status:no;%20unadorned:on;%20help:%20off'));" TargetMode="External"/><Relationship Id="rId71" Type="http://schemas.openxmlformats.org/officeDocument/2006/relationships/hyperlink" Target="javascript:void(window.open('https://erpcapp1.co.kane.il.us/nwerp/SuiteMaintenance/LogosSuite/CommonPages/NavigationRouter.aspx?R=37&amp;V=2&amp;EmployeeID=7727&amp;DepartmentCode=44&amp;FromDate=11/27/2022&amp;ToDate=12/10/2022&amp;PayrollEarningsID=1410734','_blank',%20'dialogHeight:650px;%20dialogwidth:1010px;%20scroll:yes;%20status:no;%20unadorned:on;%20help:%20off'));" TargetMode="External"/><Relationship Id="rId2" Type="http://schemas.openxmlformats.org/officeDocument/2006/relationships/hyperlink" Target="javascript:void(window.open('https://erpcapp1.co.kane.il.us/nwerp/SuiteMaintenance/LogosSuite/CommonPages/NavigationRouter.aspx?R=36&amp;V=2&amp;I=372225','_blank',%20'dialogHeight:650px;%20dialogwidth:1010px;%20scroll:yes;%20status:no;%20unadorned:on;%20help:%20off'));" TargetMode="External"/><Relationship Id="rId16" Type="http://schemas.openxmlformats.org/officeDocument/2006/relationships/hyperlink" Target="javascript:void(window.open('https://erpcapp1.co.kane.il.us/nwerp/SuiteMaintenance/LogosSuite/CommonPages/NavigationRouter.aspx?R=36&amp;V=2&amp;I=376966','_blank',%20'dialogHeight:650px;%20dialogwidth:1010px;%20scroll:yes;%20status:no;%20unadorned:on;%20help:%20off'));" TargetMode="External"/><Relationship Id="rId29" Type="http://schemas.openxmlformats.org/officeDocument/2006/relationships/hyperlink" Target="javascript:void(window.open('https://erpcapp1.co.kane.il.us/nwerp/SuiteMaintenance/LogosSuite/CommonPages/NavigationRouter.aspx?R=37&amp;V=2&amp;EmployeeID=7727&amp;DepartmentCode=44&amp;FromDate=11/27/2022&amp;ToDate=12/10/2022&amp;PayrollEarningsID=1410734','_blank',%20'dialogHeight:650px;%20dialogwidth:1010px;%20scroll:yes;%20status:no;%20unadorned:on;%20help:%20off'));" TargetMode="External"/><Relationship Id="rId11" Type="http://schemas.openxmlformats.org/officeDocument/2006/relationships/hyperlink" Target="javascript:void(window.open('https://erpcapp1.co.kane.il.us/nwerp/SuiteMaintenance/LogosSuite/CommonPages/NavigationRouter.aspx?R=36&amp;V=2&amp;I=376965','_blank',%20'dialogHeight:650px;%20dialogwidth:1010px;%20scroll:yes;%20status:no;%20unadorned:on;%20help:%20off'));" TargetMode="External"/><Relationship Id="rId24" Type="http://schemas.openxmlformats.org/officeDocument/2006/relationships/hyperlink" Target="javascript:void(window.open('https://erpcapp1.co.kane.il.us/nwerp/SuiteMaintenance/LogosSuite/CommonPages/NavigationRouter.aspx?R=37&amp;V=2&amp;EmployeeID=7727&amp;DepartmentCode=44&amp;FromDate=10/16/2022&amp;ToDate=10/29/2022&amp;PayrollEarningsID=1396120','_blank',%20'dialogHeight:650px;%20dialogwidth:1010px;%20scroll:yes;%20status:no;%20unadorned:on;%20help:%20off'));" TargetMode="External"/><Relationship Id="rId32" Type="http://schemas.openxmlformats.org/officeDocument/2006/relationships/hyperlink" Target="javascript:void(window.open('https://erpcapp1.co.kane.il.us/nwerp/SuiteMaintenance/LogosSuite/CommonPages/NavigationRouter.aspx?R=37&amp;V=2&amp;EmployeeID=7918&amp;DepartmentCode=44&amp;FromDate=12/11/2022&amp;ToDate=12/24/2022&amp;PayrollEarningsID=1415074','_blank',%20'dialogHeight:650px;%20dialogwidth:1010px;%20scroll:yes;%20status:no;%20unadorned:on;%20help:%20off'));" TargetMode="External"/><Relationship Id="rId37" Type="http://schemas.openxmlformats.org/officeDocument/2006/relationships/hyperlink" Target="javascript:void(window.open('https://erpcapp1.co.kane.il.us/nwerp/SuiteMaintenance/LogosSuite/CommonPages/NavigationRouter.aspx?R=37&amp;V=2&amp;EmployeeID=7727&amp;DepartmentCode=44&amp;FromDate=11/13/2022&amp;ToDate=11/26/2022&amp;PayrollEarningsID=1405065','_blank',%20'dialogHeight:650px;%20dialogwidth:1010px;%20scroll:yes;%20status:no;%20unadorned:on;%20help:%20off'));" TargetMode="External"/><Relationship Id="rId40" Type="http://schemas.openxmlformats.org/officeDocument/2006/relationships/hyperlink" Target="javascript:void(window.open('https://erpcapp1.co.kane.il.us/nwerp/SuiteMaintenance/LogosSuite/CommonPages/NavigationRouter.aspx?R=37&amp;V=2&amp;EmployeeID=7727&amp;DepartmentCode=44&amp;FromDate=9/18/2022&amp;ToDate=10/1/2022&amp;PayrollEarningsID=1389332','_blank',%20'dialogHeight:650px;%20dialogwidth:1010px;%20scroll:yes;%20status:no;%20unadorned:on;%20help:%20off'));" TargetMode="External"/><Relationship Id="rId45" Type="http://schemas.openxmlformats.org/officeDocument/2006/relationships/hyperlink" Target="javascript:void(window.open('https://erpcapp1.co.kane.il.us/nwerp/SuiteMaintenance/LogosSuite/CommonPages/NavigationRouter.aspx?R=37&amp;V=2&amp;EmployeeID=7727&amp;DepartmentCode=44&amp;FromDate=11/27/2022&amp;ToDate=12/10/2022&amp;PayrollEarningsID=1410734','_blank',%20'dialogHeight:650px;%20dialogwidth:1010px;%20scroll:yes;%20status:no;%20unadorned:on;%20help:%20off'));" TargetMode="External"/><Relationship Id="rId53" Type="http://schemas.openxmlformats.org/officeDocument/2006/relationships/hyperlink" Target="javascript:void(window.open('https://erpcapp1.co.kane.il.us/nwerp/SuiteMaintenance/LogosSuite/CommonPages/NavigationRouter.aspx?R=37&amp;V=2&amp;EmployeeID=7918&amp;DepartmentCode=44&amp;FromDate=10/30/2022&amp;ToDate=11/12/2022&amp;PayrollEarningsID=1401920','_blank',%20'dialogHeight:650px;%20dialogwidth:1010px;%20scroll:yes;%20status:no;%20unadorned:on;%20help:%20off'));" TargetMode="External"/><Relationship Id="rId58" Type="http://schemas.openxmlformats.org/officeDocument/2006/relationships/hyperlink" Target="javascript:void(window.open('https://erpcapp1.co.kane.il.us/nwerp/SuiteMaintenance/LogosSuite/CommonPages/NavigationRouter.aspx?R=37&amp;V=2&amp;EmployeeID=7727&amp;DepartmentCode=44&amp;FromDate=11/27/2022&amp;ToDate=12/10/2022&amp;PayrollEarningsID=1410734','_blank',%20'dialogHeight:650px;%20dialogwidth:1010px;%20scroll:yes;%20status:no;%20unadorned:on;%20help:%20off'));" TargetMode="External"/><Relationship Id="rId66" Type="http://schemas.openxmlformats.org/officeDocument/2006/relationships/hyperlink" Target="javascript:void(window.open('https://erpcapp1.co.kane.il.us/nwerp/SuiteMaintenance/LogosSuite/CommonPages/NavigationRouter.aspx?R=37&amp;V=2&amp;EmployeeID=7918&amp;DepartmentCode=44&amp;FromDate=10/30/2022&amp;ToDate=11/12/2022&amp;PayrollEarningsID=1401920','_blank',%20'dialogHeight:650px;%20dialogwidth:1010px;%20scroll:yes;%20status:no;%20unadorned:on;%20help:%20off'));" TargetMode="External"/><Relationship Id="rId74" Type="http://schemas.openxmlformats.org/officeDocument/2006/relationships/printerSettings" Target="../printerSettings/printerSettings3.bin"/><Relationship Id="rId5" Type="http://schemas.openxmlformats.org/officeDocument/2006/relationships/hyperlink" Target="javascript:void(window.open('https://erpcapp1.co.kane.il.us/nwerp/SuiteMaintenance/LogosSuite/CommonPages/NavigationRouter.aspx?R=36&amp;V=2&amp;I=372229','_blank',%20'dialogHeight:650px;%20dialogwidth:1010px;%20scroll:yes;%20status:no;%20unadorned:on;%20help:%20off'));" TargetMode="External"/><Relationship Id="rId15" Type="http://schemas.openxmlformats.org/officeDocument/2006/relationships/hyperlink" Target="javascript:void(window.open('https://erpcapp1.co.kane.il.us/nwerp/SuiteMaintenance/LogosSuite/CommonPages/NavigationRouter.aspx?R=36&amp;V=2&amp;I=376965','_blank',%20'dialogHeight:650px;%20dialogwidth:1010px;%20scroll:yes;%20status:no;%20unadorned:on;%20help:%20off'));" TargetMode="External"/><Relationship Id="rId23" Type="http://schemas.openxmlformats.org/officeDocument/2006/relationships/hyperlink" Target="javascript:void(window.open('https://erpcapp1.co.kane.il.us/nwerp/SuiteMaintenance/LogosSuite/CommonPages/NavigationRouter.aspx?R=37&amp;V=2&amp;EmployeeID=7918&amp;DepartmentCode=44&amp;FromDate=10/16/2022&amp;ToDate=10/29/2022&amp;PayrollEarningsID=1396221','_blank',%20'dialogHeight:650px;%20dialogwidth:1010px;%20scroll:yes;%20status:no;%20unadorned:on;%20help:%20off'));" TargetMode="External"/><Relationship Id="rId28" Type="http://schemas.openxmlformats.org/officeDocument/2006/relationships/hyperlink" Target="javascript:void(window.open('https://erpcapp1.co.kane.il.us/nwerp/SuiteMaintenance/LogosSuite/CommonPages/NavigationRouter.aspx?R=37&amp;V=2&amp;EmployeeID=7727&amp;DepartmentCode=44&amp;FromDate=11/13/2022&amp;ToDate=11/26/2022&amp;PayrollEarningsID=1405065','_blank',%20'dialogHeight:650px;%20dialogwidth:1010px;%20scroll:yes;%20status:no;%20unadorned:on;%20help:%20off'));" TargetMode="External"/><Relationship Id="rId36" Type="http://schemas.openxmlformats.org/officeDocument/2006/relationships/hyperlink" Target="javascript:void(window.open('https://erpcapp1.co.kane.il.us/nwerp/SuiteMaintenance/LogosSuite/CommonPages/NavigationRouter.aspx?R=37&amp;V=2&amp;EmployeeID=7727&amp;DepartmentCode=44&amp;FromDate=10/30/2022&amp;ToDate=11/12/2022&amp;PayrollEarningsID=1401790','_blank',%20'dialogHeight:650px;%20dialogwidth:1010px;%20scroll:yes;%20status:no;%20unadorned:on;%20help:%20off'));" TargetMode="External"/><Relationship Id="rId49" Type="http://schemas.openxmlformats.org/officeDocument/2006/relationships/hyperlink" Target="javascript:void(window.open('https://erpcapp1.co.kane.il.us/nwerp/SuiteMaintenance/LogosSuite/CommonPages/NavigationRouter.aspx?R=37&amp;V=2&amp;EmployeeID=7918&amp;DepartmentCode=44&amp;FromDate=10/2/2022&amp;ToDate=10/15/2022&amp;PayrollEarningsID=1393262','_blank',%20'dialogHeight:650px;%20dialogwidth:1010px;%20scroll:yes;%20status:no;%20unadorned:on;%20help:%20off'));" TargetMode="External"/><Relationship Id="rId57" Type="http://schemas.openxmlformats.org/officeDocument/2006/relationships/hyperlink" Target="javascript:void(window.open('https://erpcapp1.co.kane.il.us/nwerp/SuiteMaintenance/LogosSuite/CommonPages/NavigationRouter.aspx?R=37&amp;V=2&amp;EmployeeID=7918&amp;DepartmentCode=44&amp;FromDate=11/27/2022&amp;ToDate=12/10/2022&amp;PayrollEarningsID=1410837','_blank',%20'dialogHeight:650px;%20dialogwidth:1010px;%20scroll:yes;%20status:no;%20unadorned:on;%20help:%20off'));" TargetMode="External"/><Relationship Id="rId61" Type="http://schemas.openxmlformats.org/officeDocument/2006/relationships/hyperlink" Target="javascript:void(window.open('https://erpcapp1.co.kane.il.us/nwerp/SuiteMaintenance/LogosSuite/CommonPages/NavigationRouter.aspx?R=37&amp;V=2&amp;EmployeeID=7727&amp;DepartmentCode=44&amp;FromDate=9/18/2022&amp;ToDate=10/1/2022&amp;PayrollEarningsID=1389332','_blank',%20'dialogHeight:650px;%20dialogwidth:1010px;%20scroll:yes;%20status:no;%20unadorned:on;%20help:%20off'));" TargetMode="External"/><Relationship Id="rId10" Type="http://schemas.openxmlformats.org/officeDocument/2006/relationships/hyperlink" Target="javascript:void(window.open('https://erpcapp1.co.kane.il.us/nwerp/SuiteMaintenance/LogosSuite/CommonPages/NavigationRouter.aspx?R=36&amp;V=2&amp;I=373951','_blank',%20'dialogHeight:650px;%20dialogwidth:1010px;%20scroll:yes;%20status:no;%20unadorned:on;%20help:%20off'));" TargetMode="External"/><Relationship Id="rId19" Type="http://schemas.openxmlformats.org/officeDocument/2006/relationships/hyperlink" Target="javascript:void(window.open('https://erpcapp1.co.kane.il.us/nwerp/SuiteMaintenance/LogosSuite/CommonPages/NavigationRouter.aspx?R=37&amp;V=2&amp;EmployeeID=7727&amp;DepartmentCode=44&amp;FromDate=9/18/2022&amp;ToDate=10/1/2022&amp;PayrollEarningsID=1389332','_blank',%20'dialogHeight:650px;%20dialogwidth:1010px;%20scroll:yes;%20status:no;%20unadorned:on;%20help:%20off'));" TargetMode="External"/><Relationship Id="rId31" Type="http://schemas.openxmlformats.org/officeDocument/2006/relationships/hyperlink" Target="javascript:void(window.open('https://erpcapp1.co.kane.il.us/nwerp/SuiteMaintenance/LogosSuite/CommonPages/NavigationRouter.aspx?R=37&amp;V=2&amp;EmployeeID=7727&amp;DepartmentCode=44&amp;FromDate=12/11/2022&amp;ToDate=12/24/2022&amp;PayrollEarningsID=1414969','_blank',%20'dialogHeight:650px;%20dialogwidth:1010px;%20scroll:yes;%20status:no;%20unadorned:on;%20help:%20off'));" TargetMode="External"/><Relationship Id="rId44" Type="http://schemas.openxmlformats.org/officeDocument/2006/relationships/hyperlink" Target="javascript:void(window.open('https://erpcapp1.co.kane.il.us/nwerp/SuiteMaintenance/LogosSuite/CommonPages/NavigationRouter.aspx?R=37&amp;V=2&amp;EmployeeID=7727&amp;DepartmentCode=44&amp;FromDate=11/13/2022&amp;ToDate=11/26/2022&amp;PayrollEarningsID=1405065','_blank',%20'dialogHeight:650px;%20dialogwidth:1010px;%20scroll:yes;%20status:no;%20unadorned:on;%20help:%20off'));" TargetMode="External"/><Relationship Id="rId52" Type="http://schemas.openxmlformats.org/officeDocument/2006/relationships/hyperlink" Target="javascript:void(window.open('https://erpcapp1.co.kane.il.us/nwerp/SuiteMaintenance/LogosSuite/CommonPages/NavigationRouter.aspx?R=37&amp;V=2&amp;EmployeeID=7918&amp;DepartmentCode=44&amp;FromDate=10/16/2022&amp;ToDate=10/29/2022&amp;PayrollEarningsID=1396221','_blank',%20'dialogHeight:650px;%20dialogwidth:1010px;%20scroll:yes;%20status:no;%20unadorned:on;%20help:%20off'));" TargetMode="External"/><Relationship Id="rId60" Type="http://schemas.openxmlformats.org/officeDocument/2006/relationships/hyperlink" Target="javascript:void(window.open('https://erpcapp1.co.kane.il.us/nwerp/SuiteMaintenance/LogosSuite/CommonPages/NavigationRouter.aspx?R=37&amp;V=2&amp;EmployeeID=7918&amp;DepartmentCode=44&amp;FromDate=12/11/2022&amp;ToDate=12/24/2022&amp;PayrollEarningsID=1415074','_blank',%20'dialogHeight:650px;%20dialogwidth:1010px;%20scroll:yes;%20status:no;%20unadorned:on;%20help:%20off'));" TargetMode="External"/><Relationship Id="rId65" Type="http://schemas.openxmlformats.org/officeDocument/2006/relationships/hyperlink" Target="javascript:void(window.open('https://erpcapp1.co.kane.il.us/nwerp/SuiteMaintenance/LogosSuite/CommonPages/NavigationRouter.aspx?R=37&amp;V=2&amp;EmployeeID=7918&amp;DepartmentCode=44&amp;FromDate=10/16/2022&amp;ToDate=10/29/2022&amp;PayrollEarningsID=1396221','_blank',%20'dialogHeight:650px;%20dialogwidth:1010px;%20scroll:yes;%20status:no;%20unadorned:on;%20help:%20off'));" TargetMode="External"/><Relationship Id="rId73" Type="http://schemas.openxmlformats.org/officeDocument/2006/relationships/hyperlink" Target="javascript:void(window.open('https://erpcapp1.co.kane.il.us/nwerp/SuiteMaintenance/LogosSuite/CommonPages/NavigationRouter.aspx?R=36&amp;V=2&amp;I=375807','_blank',%20'dialogHeight:650px;%20dialogwidth:1010px;%20scroll:yes;%20status:no;%20unadorned:on;%20help:%20off'));" TargetMode="External"/><Relationship Id="rId4" Type="http://schemas.openxmlformats.org/officeDocument/2006/relationships/hyperlink" Target="javascript:void(window.open('https://erpcapp1.co.kane.il.us/nwerp/SuiteMaintenance/LogosSuite/CommonPages/NavigationRouter.aspx?R=36&amp;V=2&amp;I=372228','_blank',%20'dialogHeight:650px;%20dialogwidth:1010px;%20scroll:yes;%20status:no;%20unadorned:on;%20help:%20off'));" TargetMode="External"/><Relationship Id="rId9" Type="http://schemas.openxmlformats.org/officeDocument/2006/relationships/hyperlink" Target="javascript:void(window.open('https://erpcapp1.co.kane.il.us/nwerp/SuiteMaintenance/LogosSuite/CommonPages/NavigationRouter.aspx?R=36&amp;V=2&amp;I=373173','_blank',%20'dialogHeight:650px;%20dialogwidth:1010px;%20scroll:yes;%20status:no;%20unadorned:on;%20help:%20off'));" TargetMode="External"/><Relationship Id="rId14" Type="http://schemas.openxmlformats.org/officeDocument/2006/relationships/hyperlink" Target="javascript:void(window.open('https://erpcapp1.co.kane.il.us/nwerp/SuiteMaintenance/LogosSuite/CommonPages/NavigationRouter.aspx?R=36&amp;V=2&amp;I=376968','_blank',%20'dialogHeight:650px;%20dialogwidth:1010px;%20scroll:yes;%20status:no;%20unadorned:on;%20help:%20off'));" TargetMode="External"/><Relationship Id="rId22" Type="http://schemas.openxmlformats.org/officeDocument/2006/relationships/hyperlink" Target="javascript:void(window.open('https://erpcapp1.co.kane.il.us/nwerp/SuiteMaintenance/LogosSuite/CommonPages/NavigationRouter.aspx?R=37&amp;V=2&amp;EmployeeID=7727&amp;DepartmentCode=44&amp;FromDate=10/2/2022&amp;ToDate=10/15/2022&amp;PayrollEarningsID=1393157','_blank',%20'dialogHeight:650px;%20dialogwidth:1010px;%20scroll:yes;%20status:no;%20unadorned:on;%20help:%20off'));" TargetMode="External"/><Relationship Id="rId27" Type="http://schemas.openxmlformats.org/officeDocument/2006/relationships/hyperlink" Target="javascript:void(window.open('https://erpcapp1.co.kane.il.us/nwerp/SuiteMaintenance/LogosSuite/CommonPages/NavigationRouter.aspx?R=37&amp;V=2&amp;EmployeeID=7918&amp;DepartmentCode=44&amp;FromDate=11/13/2022&amp;ToDate=11/26/2022&amp;PayrollEarningsID=1405174','_blank',%20'dialogHeight:650px;%20dialogwidth:1010px;%20scroll:yes;%20status:no;%20unadorned:on;%20help:%20off'));" TargetMode="External"/><Relationship Id="rId30" Type="http://schemas.openxmlformats.org/officeDocument/2006/relationships/hyperlink" Target="javascript:void(window.open('https://erpcapp1.co.kane.il.us/nwerp/SuiteMaintenance/LogosSuite/CommonPages/NavigationRouter.aspx?R=37&amp;V=2&amp;EmployeeID=7918&amp;DepartmentCode=44&amp;FromDate=11/27/2022&amp;ToDate=12/10/2022&amp;PayrollEarningsID=1410837','_blank',%20'dialogHeight:650px;%20dialogwidth:1010px;%20scroll:yes;%20status:no;%20unadorned:on;%20help:%20off'));" TargetMode="External"/><Relationship Id="rId35" Type="http://schemas.openxmlformats.org/officeDocument/2006/relationships/hyperlink" Target="javascript:void(window.open('https://erpcapp1.co.kane.il.us/nwerp/SuiteMaintenance/LogosSuite/CommonPages/NavigationRouter.aspx?R=37&amp;V=2&amp;EmployeeID=7727&amp;DepartmentCode=44&amp;FromDate=10/16/2022&amp;ToDate=10/29/2022&amp;PayrollEarningsID=1396120','_blank',%20'dialogHeight:650px;%20dialogwidth:1010px;%20scroll:yes;%20status:no;%20unadorned:on;%20help:%20off'));" TargetMode="External"/><Relationship Id="rId43" Type="http://schemas.openxmlformats.org/officeDocument/2006/relationships/hyperlink" Target="javascript:void(window.open('https://erpcapp1.co.kane.il.us/nwerp/SuiteMaintenance/LogosSuite/CommonPages/NavigationRouter.aspx?R=37&amp;V=2&amp;EmployeeID=7727&amp;DepartmentCode=44&amp;FromDate=10/30/2022&amp;ToDate=11/12/2022&amp;PayrollEarningsID=1401790','_blank',%20'dialogHeight:650px;%20dialogwidth:1010px;%20scroll:yes;%20status:no;%20unadorned:on;%20help:%20off'));" TargetMode="External"/><Relationship Id="rId48" Type="http://schemas.openxmlformats.org/officeDocument/2006/relationships/hyperlink" Target="javascript:void(window.open('https://erpcapp1.co.kane.il.us/nwerp/SuiteMaintenance/LogosSuite/CommonPages/NavigationRouter.aspx?R=37&amp;V=2&amp;EmployeeID=7918&amp;DepartmentCode=44&amp;FromDate=9/18/2022&amp;ToDate=10/1/2022&amp;PayrollEarningsID=1389442','_blank',%20'dialogHeight:650px;%20dialogwidth:1010px;%20scroll:yes;%20status:no;%20unadorned:on;%20help:%20off'));" TargetMode="External"/><Relationship Id="rId56" Type="http://schemas.openxmlformats.org/officeDocument/2006/relationships/hyperlink" Target="javascript:void(window.open('https://erpcapp1.co.kane.il.us/nwerp/SuiteMaintenance/LogosSuite/CommonPages/NavigationRouter.aspx?R=37&amp;V=2&amp;EmployeeID=7727&amp;DepartmentCode=44&amp;FromDate=11/13/2022&amp;ToDate=11/26/2022&amp;PayrollEarningsID=1405065','_blank',%20'dialogHeight:650px;%20dialogwidth:1010px;%20scroll:yes;%20status:no;%20unadorned:on;%20help:%20off'));" TargetMode="External"/><Relationship Id="rId64" Type="http://schemas.openxmlformats.org/officeDocument/2006/relationships/hyperlink" Target="javascript:void(window.open('https://erpcapp1.co.kane.il.us/nwerp/SuiteMaintenance/LogosSuite/CommonPages/NavigationRouter.aspx?R=37&amp;V=2&amp;EmployeeID=7727&amp;DepartmentCode=44&amp;FromDate=10/16/2022&amp;ToDate=10/29/2022&amp;PayrollEarningsID=1396120','_blank',%20'dialogHeight:650px;%20dialogwidth:1010px;%20scroll:yes;%20status:no;%20unadorned:on;%20help:%20off'));" TargetMode="External"/><Relationship Id="rId69" Type="http://schemas.openxmlformats.org/officeDocument/2006/relationships/hyperlink" Target="javascript:void(window.open('https://erpcapp1.co.kane.il.us/nwerp/SuiteMaintenance/LogosSuite/CommonPages/NavigationRouter.aspx?R=37&amp;V=2&amp;EmployeeID=7727&amp;DepartmentCode=44&amp;FromDate=11/13/2022&amp;ToDate=11/26/2022&amp;PayrollEarningsID=1405065','_blank',%20'dialogHeight:650px;%20dialogwidth:1010px;%20scroll:yes;%20status:no;%20unadorned:on;%20help:%20off'));" TargetMode="External"/><Relationship Id="rId8" Type="http://schemas.openxmlformats.org/officeDocument/2006/relationships/hyperlink" Target="javascript:void(window.open('https://erpcapp1.co.kane.il.us/nwerp/SuiteMaintenance/LogosSuite/CommonPages/NavigationRouter.aspx?R=36&amp;V=2&amp;I=373172','_blank',%20'dialogHeight:650px;%20dialogwidth:1010px;%20scroll:yes;%20status:no;%20unadorned:on;%20help:%20off'));" TargetMode="External"/><Relationship Id="rId51" Type="http://schemas.openxmlformats.org/officeDocument/2006/relationships/hyperlink" Target="javascript:void(window.open('https://erpcapp1.co.kane.il.us/nwerp/SuiteMaintenance/LogosSuite/CommonPages/NavigationRouter.aspx?R=37&amp;V=2&amp;EmployeeID=7727&amp;DepartmentCode=44&amp;FromDate=10/16/2022&amp;ToDate=10/29/2022&amp;PayrollEarningsID=1396120','_blank',%20'dialogHeight:650px;%20dialogwidth:1010px;%20scroll:yes;%20status:no;%20unadorned:on;%20help:%20off'));" TargetMode="External"/><Relationship Id="rId72" Type="http://schemas.openxmlformats.org/officeDocument/2006/relationships/hyperlink" Target="javascript:void(window.open('https://erpcapp1.co.kane.il.us/nwerp/SuiteMaintenance/LogosSuite/CommonPages/NavigationRouter.aspx?R=36&amp;V=2&amp;I=375805','_blank',%20'dialogHeight:650px;%20dialogwidth:1010px;%20scroll:yes;%20status:no;%20unadorned:on;%20help:%20off'));" TargetMode="External"/><Relationship Id="rId3" Type="http://schemas.openxmlformats.org/officeDocument/2006/relationships/hyperlink" Target="javascript:void(window.open('https://erpcapp1.co.kane.il.us/nwerp/SuiteMaintenance/LogosSuite/CommonPages/NavigationRouter.aspx?R=36&amp;V=2&amp;I=372227','_blank',%20'dialogHeight:650px;%20dialogwidth:1010px;%20scroll:yes;%20status:no;%20unadorned:on;%20help:%20off'));" TargetMode="External"/><Relationship Id="rId12" Type="http://schemas.openxmlformats.org/officeDocument/2006/relationships/hyperlink" Target="javascript:void(window.open('https://erpcapp1.co.kane.il.us/nwerp/SuiteMaintenance/LogosSuite/CommonPages/NavigationRouter.aspx?R=36&amp;V=2&amp;I=376966','_blank',%20'dialogHeight:650px;%20dialogwidth:1010px;%20scroll:yes;%20status:no;%20unadorned:on;%20help:%20off'));" TargetMode="External"/><Relationship Id="rId17" Type="http://schemas.openxmlformats.org/officeDocument/2006/relationships/hyperlink" Target="javascript:void(window.open('https://erpcapp1.co.kane.il.us/nwerp/SuiteMaintenance/LogosSuite/CommonPages/NavigationRouter.aspx?R=36&amp;V=2&amp;I=376967','_blank',%20'dialogHeight:650px;%20dialogwidth:1010px;%20scroll:yes;%20status:no;%20unadorned:on;%20help:%20off'));" TargetMode="External"/><Relationship Id="rId25" Type="http://schemas.openxmlformats.org/officeDocument/2006/relationships/hyperlink" Target="javascript:void(window.open('https://erpcapp1.co.kane.il.us/nwerp/SuiteMaintenance/LogosSuite/CommonPages/NavigationRouter.aspx?R=37&amp;V=2&amp;EmployeeID=7918&amp;DepartmentCode=44&amp;FromDate=10/30/2022&amp;ToDate=11/12/2022&amp;PayrollEarningsID=1401920','_blank',%20'dialogHeight:650px;%20dialogwidth:1010px;%20scroll:yes;%20status:no;%20unadorned:on;%20help:%20off'));" TargetMode="External"/><Relationship Id="rId33" Type="http://schemas.openxmlformats.org/officeDocument/2006/relationships/hyperlink" Target="javascript:void(window.open('https://erpcapp1.co.kane.il.us/nwerp/SuiteMaintenance/LogosSuite/CommonPages/NavigationRouter.aspx?R=37&amp;V=2&amp;EmployeeID=7727&amp;DepartmentCode=44&amp;FromDate=9/18/2022&amp;ToDate=10/1/2022&amp;PayrollEarningsID=1389332','_blank',%20'dialogHeight:650px;%20dialogwidth:1010px;%20scroll:yes;%20status:no;%20unadorned:on;%20help:%20off'));" TargetMode="External"/><Relationship Id="rId38" Type="http://schemas.openxmlformats.org/officeDocument/2006/relationships/hyperlink" Target="javascript:void(window.open('https://erpcapp1.co.kane.il.us/nwerp/SuiteMaintenance/LogosSuite/CommonPages/NavigationRouter.aspx?R=37&amp;V=2&amp;EmployeeID=7727&amp;DepartmentCode=44&amp;FromDate=11/27/2022&amp;ToDate=12/10/2022&amp;PayrollEarningsID=1410734','_blank',%20'dialogHeight:650px;%20dialogwidth:1010px;%20scroll:yes;%20status:no;%20unadorned:on;%20help:%20off'));" TargetMode="External"/><Relationship Id="rId46" Type="http://schemas.openxmlformats.org/officeDocument/2006/relationships/hyperlink" Target="javascript:void(window.open('https://erpcapp1.co.kane.il.us/nwerp/SuiteMaintenance/LogosSuite/CommonPages/NavigationRouter.aspx?R=37&amp;V=2&amp;EmployeeID=7727&amp;DepartmentCode=44&amp;FromDate=12/11/2022&amp;ToDate=12/24/2022&amp;PayrollEarningsID=1414969','_blank',%20'dialogHeight:650px;%20dialogwidth:1010px;%20scroll:yes;%20status:no;%20unadorned:on;%20help:%20off'));" TargetMode="External"/><Relationship Id="rId59" Type="http://schemas.openxmlformats.org/officeDocument/2006/relationships/hyperlink" Target="javascript:void(window.open('https://erpcapp1.co.kane.il.us/nwerp/SuiteMaintenance/LogosSuite/CommonPages/NavigationRouter.aspx?R=37&amp;V=2&amp;EmployeeID=7727&amp;DepartmentCode=44&amp;FromDate=12/11/2022&amp;ToDate=12/24/2022&amp;PayrollEarningsID=1414969','_blank',%20'dialogHeight:650px;%20dialogwidth:1010px;%20scroll:yes;%20status:no;%20unadorned:on;%20help:%20off'));" TargetMode="External"/><Relationship Id="rId67" Type="http://schemas.openxmlformats.org/officeDocument/2006/relationships/hyperlink" Target="javascript:void(window.open('https://erpcapp1.co.kane.il.us/nwerp/SuiteMaintenance/LogosSuite/CommonPages/NavigationRouter.aspx?R=37&amp;V=2&amp;EmployeeID=7727&amp;DepartmentCode=44&amp;FromDate=10/30/2022&amp;ToDate=11/12/2022&amp;PayrollEarningsID=1401790','_blank',%20'dialogHeight:650px;%20dialogwidth:1010px;%20scroll:yes;%20status:no;%20unadorned:on;%20help:%20off'));" TargetMode="External"/><Relationship Id="rId20" Type="http://schemas.openxmlformats.org/officeDocument/2006/relationships/hyperlink" Target="javascript:void(window.open('https://erpcapp1.co.kane.il.us/nwerp/SuiteMaintenance/LogosSuite/CommonPages/NavigationRouter.aspx?R=37&amp;V=2&amp;EmployeeID=7918&amp;DepartmentCode=44&amp;FromDate=9/18/2022&amp;ToDate=10/1/2022&amp;PayrollEarningsID=1389442','_blank',%20'dialogHeight:650px;%20dialogwidth:1010px;%20scroll:yes;%20status:no;%20unadorned:on;%20help:%20off'));" TargetMode="External"/><Relationship Id="rId41" Type="http://schemas.openxmlformats.org/officeDocument/2006/relationships/hyperlink" Target="javascript:void(window.open('https://erpcapp1.co.kane.il.us/nwerp/SuiteMaintenance/LogosSuite/CommonPages/NavigationRouter.aspx?R=37&amp;V=2&amp;EmployeeID=7727&amp;DepartmentCode=44&amp;FromDate=10/2/2022&amp;ToDate=10/15/2022&amp;PayrollEarningsID=1393157','_blank',%20'dialogHeight:650px;%20dialogwidth:1010px;%20scroll:yes;%20status:no;%20unadorned:on;%20help:%20off'));" TargetMode="External"/><Relationship Id="rId54" Type="http://schemas.openxmlformats.org/officeDocument/2006/relationships/hyperlink" Target="javascript:void(window.open('https://erpcapp1.co.kane.il.us/nwerp/SuiteMaintenance/LogosSuite/CommonPages/NavigationRouter.aspx?R=37&amp;V=2&amp;EmployeeID=7727&amp;DepartmentCode=44&amp;FromDate=10/30/2022&amp;ToDate=11/12/2022&amp;PayrollEarningsID=1401790','_blank',%20'dialogHeight:650px;%20dialogwidth:1010px;%20scroll:yes;%20status:no;%20unadorned:on;%20help:%20off'));" TargetMode="External"/><Relationship Id="rId62" Type="http://schemas.openxmlformats.org/officeDocument/2006/relationships/hyperlink" Target="javascript:void(window.open('https://erpcapp1.co.kane.il.us/nwerp/SuiteMaintenance/LogosSuite/CommonPages/NavigationRouter.aspx?R=37&amp;V=2&amp;EmployeeID=7727&amp;DepartmentCode=44&amp;FromDate=9/18/2022&amp;ToDate=10/1/2022&amp;PayrollEarningsID=1389332','_blank',%20'dialogHeight:650px;%20dialogwidth:1010px;%20scroll:yes;%20status:no;%20unadorned:on;%20help:%20off'));" TargetMode="External"/><Relationship Id="rId70" Type="http://schemas.openxmlformats.org/officeDocument/2006/relationships/hyperlink" Target="javascript:void(window.open('https://erpcapp1.co.kane.il.us/nwerp/SuiteMaintenance/LogosSuite/CommonPages/NavigationRouter.aspx?R=37&amp;V=2&amp;EmployeeID=7918&amp;DepartmentCode=44&amp;FromDate=11/27/2022&amp;ToDate=12/10/2022&amp;PayrollEarningsID=1410837','_blank',%20'dialogHeight:650px;%20dialogwidth:1010px;%20scroll:yes;%20status:no;%20unadorned:on;%20help:%20off'));" TargetMode="External"/><Relationship Id="rId1" Type="http://schemas.openxmlformats.org/officeDocument/2006/relationships/hyperlink" Target="javascript:void(window.open('https://erpcapp1.co.kane.il.us/nwerp/SuiteMaintenance/LogosSuite/CommonPages/NavigationRouter.aspx?R=36&amp;V=2&amp;I=372224','_blank',%20'dialogHeight:650px;%20dialogwidth:1010px;%20scroll:yes;%20status:no;%20unadorned:on;%20help:%20off'));" TargetMode="External"/><Relationship Id="rId6" Type="http://schemas.openxmlformats.org/officeDocument/2006/relationships/hyperlink" Target="javascript:void(window.open('https://erpcapp1.co.kane.il.us/nwerp/SuiteMaintenance/LogosSuite/CommonPages/NavigationRouter.aspx?R=36&amp;V=2&amp;I=373169','_blank',%20'dialogHeight:650px;%20dialogwidth:1010px;%20scroll:yes;%20status:no;%20unadorned:on;%20help:%20off'));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javascript:void(window.open('https://countyerp.co.kane.il.us/nwerp/SuiteMaintenance/LogosSuite/CommonPages/NavigationRouter.aspx?R=36&amp;V=2&amp;I=344656','_blank',%20'dialogHeight:650px;%20dialogwidth:1010px;%20scroll:yes;%20status:no;%20unadorned:on;%20help:%20off'));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3" Type="http://schemas.openxmlformats.org/officeDocument/2006/relationships/hyperlink" Target="javascript:void(window.open('https://erpcapp1.co.kane.il.us/nwerp/SuiteMaintenance/LogosSuite/CommonPages/NavigationRouter.aspx?R=36&amp;V=2&amp;I=369822','_blank',%20'dialogHeight:650px;%20dialogwidth:1010px;%20scroll:yes;%20status:no;%20unadorned:on;%20help:%20off'));" TargetMode="External"/><Relationship Id="rId18" Type="http://schemas.openxmlformats.org/officeDocument/2006/relationships/hyperlink" Target="javascript:void(window.open('https://erpcapp1.co.kane.il.us/nwerp/SuiteMaintenance/LogosSuite/CommonPages/NavigationRouter.aspx?R=36&amp;V=2&amp;I=370542','_blank',%20'dialogHeight:650px;%20dialogwidth:1010px;%20scroll:yes;%20status:no;%20unadorned:on;%20help:%20off'));" TargetMode="External"/><Relationship Id="rId26" Type="http://schemas.openxmlformats.org/officeDocument/2006/relationships/hyperlink" Target="javascript:void(window.open('https://erpcapp1.co.kane.il.us/nwerp/SuiteMaintenance/LogosSuite/CommonPages/NavigationRouter.aspx?R=36&amp;V=2&amp;I=371462','_blank',%20'dialogHeight:650px;%20dialogwidth:1010px;%20scroll:yes;%20status:no;%20unadorned:on;%20help:%20off'));" TargetMode="External"/><Relationship Id="rId39" Type="http://schemas.openxmlformats.org/officeDocument/2006/relationships/hyperlink" Target="javascript:void(window.open('https://erpcapp1.co.kane.il.us/nwerp/SuiteMaintenance/LogosSuite/CommonPages/NavigationRouter.aspx?R=37&amp;V=2&amp;EmployeeID=7918&amp;DepartmentCode=44&amp;FromDate=8/21/2022&amp;ToDate=9/3/2022&amp;PayrollEarningsID=1383970','_blank',%20'dialogHeight:650px;%20dialogwidth:1010px;%20scroll:yes;%20status:no;%20unadorned:on;%20help:%20off'));" TargetMode="External"/><Relationship Id="rId21" Type="http://schemas.openxmlformats.org/officeDocument/2006/relationships/hyperlink" Target="javascript:void(window.open('https://erpcapp1.co.kane.il.us/nwerp/SuiteMaintenance/LogosSuite/CommonPages/NavigationRouter.aspx?R=36&amp;V=2&amp;I=370546','_blank',%20'dialogHeight:650px;%20dialogwidth:1010px;%20scroll:yes;%20status:no;%20unadorned:on;%20help:%20off'));" TargetMode="External"/><Relationship Id="rId34" Type="http://schemas.openxmlformats.org/officeDocument/2006/relationships/hyperlink" Target="javascript:void(window.open('https://erpcapp1.co.kane.il.us/nwerp/SuiteMaintenance/LogosSuite/CommonPages/NavigationRouter.aspx?R=37&amp;V=2&amp;EmployeeID=7918&amp;DepartmentCode=44&amp;FromDate=7/24/2022&amp;ToDate=8/6/2022&amp;PayrollEarningsID=1375131','_blank',%20'dialogHeight:650px;%20dialogwidth:1010px;%20scroll:yes;%20status:no;%20unadorned:on;%20help:%20off'));" TargetMode="External"/><Relationship Id="rId42" Type="http://schemas.openxmlformats.org/officeDocument/2006/relationships/hyperlink" Target="javascript:void(window.open('https://erpcapp1.co.kane.il.us/nwerp/SuiteMaintenance/LogosSuite/CommonPages/NavigationRouter.aspx?R=37&amp;V=2&amp;EmployeeID=7727&amp;DepartmentCode=44&amp;FromDate=4/17/2022&amp;ToDate=4/30/2022&amp;PayrollEarningsID=1343750','_blank',%20'dialogHeight:650px;%20dialogwidth:1010px;%20scroll:yes;%20status:no;%20unadorned:on;%20help:%20off'));" TargetMode="External"/><Relationship Id="rId47" Type="http://schemas.openxmlformats.org/officeDocument/2006/relationships/hyperlink" Target="javascript:void(window.open('https://erpcapp1.co.kane.il.us/nwerp/SuiteMaintenance/LogosSuite/CommonPages/NavigationRouter.aspx?R=37&amp;V=2&amp;EmployeeID=7727&amp;DepartmentCode=44&amp;FromDate=4/17/2022&amp;ToDate=4/30/2022&amp;PayrollEarningsID=1343750','_blank',%20'dialogHeight:650px;%20dialogwidth:1010px;%20scroll:yes;%20status:no;%20unadorned:on;%20help:%20off'));" TargetMode="External"/><Relationship Id="rId50" Type="http://schemas.openxmlformats.org/officeDocument/2006/relationships/hyperlink" Target="javascript:void(window.open('https://erpcapp1.co.kane.il.us/nwerp/SuiteMaintenance/LogosSuite/CommonPages/NavigationRouter.aspx?R=37&amp;V=2&amp;EmployeeID=7727&amp;DepartmentCode=44&amp;FromDate=7/24/2022&amp;ToDate=8/6/2022&amp;PayrollEarningsID=1374996','_blank',%20'dialogHeight:650px;%20dialogwidth:1010px;%20scroll:yes;%20status:no;%20unadorned:on;%20help:%20off'));" TargetMode="External"/><Relationship Id="rId55" Type="http://schemas.openxmlformats.org/officeDocument/2006/relationships/hyperlink" Target="javascript:void(window.open('https://erpcapp1.co.kane.il.us/nwerp/SuiteMaintenance/LogosSuite/CommonPages/NavigationRouter.aspx?R=37&amp;V=2&amp;EmployeeID=7918&amp;DepartmentCode=44&amp;FromDate=9/4/2022&amp;ToDate=9/17/2022&amp;PayrollEarningsID=1386620','_blank',%20'dialogHeight:650px;%20dialogwidth:1010px;%20scroll:yes;%20status:no;%20unadorned:on;%20help:%20off'));" TargetMode="External"/><Relationship Id="rId63" Type="http://schemas.openxmlformats.org/officeDocument/2006/relationships/hyperlink" Target="javascript:void(window.open('https://erpcapp1.co.kane.il.us/nwerp/SuiteMaintenance/LogosSuite/CommonPages/NavigationRouter.aspx?R=37&amp;V=2&amp;EmployeeID=7918&amp;DepartmentCode=44&amp;FromDate=7/24/2022&amp;ToDate=8/6/2022&amp;PayrollEarningsID=1375131','_blank',%20'dialogHeight:650px;%20dialogwidth:1010px;%20scroll:yes;%20status:no;%20unadorned:on;%20help:%20off'));" TargetMode="External"/><Relationship Id="rId68" Type="http://schemas.openxmlformats.org/officeDocument/2006/relationships/hyperlink" Target="javascript:void(window.open('https://erpcapp1.co.kane.il.us/nwerp/SuiteMaintenance/LogosSuite/CommonPages/NavigationRouter.aspx?R=37&amp;V=2&amp;EmployeeID=7918&amp;DepartmentCode=44&amp;FromDate=9/4/2022&amp;ToDate=9/17/2022&amp;PayrollEarningsID=1386620','_blank',%20'dialogHeight:650px;%20dialogwidth:1010px;%20scroll:yes;%20status:no;%20unadorned:on;%20help:%20off'));" TargetMode="External"/><Relationship Id="rId76" Type="http://schemas.openxmlformats.org/officeDocument/2006/relationships/hyperlink" Target="javascript:void(window.open('https://erpcapp1.co.kane.il.us/nwerp/SuiteMaintenance/LogosSuite/CommonPages/NavigationRouter.aspx?R=36&amp;V=2&amp;I=367310','_blank',%20'dialogHeight:650px;%20dialogwidth:1010px;%20scroll:yes;%20status:no;%20unadorned:on;%20help:%20off'));" TargetMode="External"/><Relationship Id="rId7" Type="http://schemas.openxmlformats.org/officeDocument/2006/relationships/hyperlink" Target="javascript:void(window.open('https://erpcapp1.co.kane.il.us/nwerp/SuiteMaintenance/LogosSuite/CommonPages/NavigationRouter.aspx?R=36&amp;V=2&amp;I=369091','_blank',%20'dialogHeight:650px;%20dialogwidth:1010px;%20scroll:yes;%20status:no;%20unadorned:on;%20help:%20off'));" TargetMode="External"/><Relationship Id="rId71" Type="http://schemas.openxmlformats.org/officeDocument/2006/relationships/hyperlink" Target="javascript:void(window.open('https://erpcapp1.co.kane.il.us/nwerp/SuiteMaintenance/LogosSuite/CommonPages/NavigationRouter.aspx?R=36&amp;V=2&amp;I=366791','_blank',%20'dialogHeight:650px;%20dialogwidth:1010px;%20scroll:yes;%20status:no;%20unadorned:on;%20help:%20off'));" TargetMode="External"/><Relationship Id="rId2" Type="http://schemas.openxmlformats.org/officeDocument/2006/relationships/hyperlink" Target="javascript:void(window.open('https://erpcapp1.co.kane.il.us/nwerp/SuiteMaintenance/LogosSuite/CommonPages/NavigationRouter.aspx?R=36&amp;V=2&amp;I=366824','_blank',%20'dialogHeight:650px;%20dialogwidth:1010px;%20scroll:yes;%20status:no;%20unadorned:on;%20help:%20off'));" TargetMode="External"/><Relationship Id="rId16" Type="http://schemas.openxmlformats.org/officeDocument/2006/relationships/hyperlink" Target="javascript:void(window.open('https://erpcapp1.co.kane.il.us/nwerp/SuiteMaintenance/LogosSuite/CommonPages/NavigationRouter.aspx?R=36&amp;V=2&amp;I=369825','_blank',%20'dialogHeight:650px;%20dialogwidth:1010px;%20scroll:yes;%20status:no;%20unadorned:on;%20help:%20off'));" TargetMode="External"/><Relationship Id="rId29" Type="http://schemas.openxmlformats.org/officeDocument/2006/relationships/hyperlink" Target="javascript:void(window.open('https://erpcapp1.co.kane.il.us/nwerp/SuiteMaintenance/LogosSuite/CommonPages/NavigationRouter.aspx?R=37&amp;V=2&amp;EmployeeID=7918&amp;DepartmentCode=44&amp;FromDate=6/12/2022&amp;ToDate=6/25/2022&amp;PayrollEarningsID=1361808','_blank',%20'dialogHeight:650px;%20dialogwidth:1010px;%20scroll:yes;%20status:no;%20unadorned:on;%20help:%20off'));" TargetMode="External"/><Relationship Id="rId11" Type="http://schemas.openxmlformats.org/officeDocument/2006/relationships/hyperlink" Target="javascript:void(window.open('https://erpcapp1.co.kane.il.us/nwerp/SuiteMaintenance/LogosSuite/CommonPages/NavigationRouter.aspx?R=36&amp;V=2&amp;I=369095','_blank',%20'dialogHeight:650px;%20dialogwidth:1010px;%20scroll:yes;%20status:no;%20unadorned:on;%20help:%20off'));" TargetMode="External"/><Relationship Id="rId24" Type="http://schemas.openxmlformats.org/officeDocument/2006/relationships/hyperlink" Target="javascript:void(window.open('https://erpcapp1.co.kane.il.us/nwerp/SuiteMaintenance/LogosSuite/CommonPages/NavigationRouter.aspx?R=36&amp;V=2&amp;I=371460','_blank',%20'dialogHeight:650px;%20dialogwidth:1010px;%20scroll:yes;%20status:no;%20unadorned:on;%20help:%20off'));" TargetMode="External"/><Relationship Id="rId32" Type="http://schemas.openxmlformats.org/officeDocument/2006/relationships/hyperlink" Target="javascript:void(window.open('https://erpcapp1.co.kane.il.us/nwerp/SuiteMaintenance/LogosSuite/CommonPages/NavigationRouter.aspx?R=37&amp;V=2&amp;EmployeeID=7918&amp;DepartmentCode=44&amp;FromDate=6/26/2022&amp;ToDate=7/9/2022&amp;PayrollEarningsID=1366865','_blank',%20'dialogHeight:650px;%20dialogwidth:1010px;%20scroll:yes;%20status:no;%20unadorned:on;%20help:%20off'));" TargetMode="External"/><Relationship Id="rId37" Type="http://schemas.openxmlformats.org/officeDocument/2006/relationships/hyperlink" Target="javascript:void(window.open('https://erpcapp1.co.kane.il.us/nwerp/SuiteMaintenance/LogosSuite/CommonPages/NavigationRouter.aspx?R=37&amp;V=2&amp;EmployeeID=7918&amp;DepartmentCode=44&amp;FromDate=8/7/2022&amp;ToDate=8/20/2022&amp;PayrollEarningsID=1379561','_blank',%20'dialogHeight:650px;%20dialogwidth:1010px;%20scroll:yes;%20status:no;%20unadorned:on;%20help:%20off'));" TargetMode="External"/><Relationship Id="rId40" Type="http://schemas.openxmlformats.org/officeDocument/2006/relationships/hyperlink" Target="javascript:void(window.open('https://erpcapp1.co.kane.il.us/nwerp/SuiteMaintenance/LogosSuite/CommonPages/NavigationRouter.aspx?R=37&amp;V=2&amp;EmployeeID=7727&amp;DepartmentCode=44&amp;FromDate=9/4/2022&amp;ToDate=9/17/2022&amp;PayrollEarningsID=1386510','_blank',%20'dialogHeight:650px;%20dialogwidth:1010px;%20scroll:yes;%20status:no;%20unadorned:on;%20help:%20off'));" TargetMode="External"/><Relationship Id="rId45" Type="http://schemas.openxmlformats.org/officeDocument/2006/relationships/hyperlink" Target="javascript:void(window.open('https://erpcapp1.co.kane.il.us/nwerp/SuiteMaintenance/LogosSuite/CommonPages/NavigationRouter.aspx?R=37&amp;V=2&amp;EmployeeID=7727&amp;DepartmentCode=44&amp;FromDate=4/17/2022&amp;ToDate=4/30/2022&amp;PayrollEarningsID=1343750','_blank',%20'dialogHeight:650px;%20dialogwidth:1010px;%20scroll:yes;%20status:no;%20unadorned:on;%20help:%20off'));" TargetMode="External"/><Relationship Id="rId53" Type="http://schemas.openxmlformats.org/officeDocument/2006/relationships/hyperlink" Target="javascript:void(window.open('https://erpcapp1.co.kane.il.us/nwerp/SuiteMaintenance/LogosSuite/CommonPages/NavigationRouter.aspx?R=37&amp;V=2&amp;EmployeeID=7918&amp;DepartmentCode=44&amp;FromDate=8/7/2022&amp;ToDate=8/20/2022&amp;PayrollEarningsID=1379561','_blank',%20'dialogHeight:650px;%20dialogwidth:1010px;%20scroll:yes;%20status:no;%20unadorned:on;%20help:%20off'));" TargetMode="External"/><Relationship Id="rId58" Type="http://schemas.openxmlformats.org/officeDocument/2006/relationships/hyperlink" Target="javascript:void(window.open('https://erpcapp1.co.kane.il.us/nwerp/SuiteMaintenance/LogosSuite/CommonPages/NavigationRouter.aspx?R=37&amp;V=2&amp;EmployeeID=7918&amp;DepartmentCode=44&amp;FromDate=6/26/2022&amp;ToDate=7/9/2022&amp;PayrollEarningsID=1366865','_blank',%20'dialogHeight:650px;%20dialogwidth:1010px;%20scroll:yes;%20status:no;%20unadorned:on;%20help:%20off'));" TargetMode="External"/><Relationship Id="rId66" Type="http://schemas.openxmlformats.org/officeDocument/2006/relationships/hyperlink" Target="javascript:void(window.open('https://erpcapp1.co.kane.il.us/nwerp/SuiteMaintenance/LogosSuite/CommonPages/NavigationRouter.aspx?R=37&amp;V=2&amp;EmployeeID=7727&amp;DepartmentCode=44&amp;FromDate=8/21/2022&amp;ToDate=9/3/2022&amp;PayrollEarningsID=1384072','_blank',%20'dialogHeight:650px;%20dialogwidth:1010px;%20scroll:yes;%20status:no;%20unadorned:on;%20help:%20off'));" TargetMode="External"/><Relationship Id="rId74" Type="http://schemas.openxmlformats.org/officeDocument/2006/relationships/hyperlink" Target="javascript:void(window.open('https://erpcapp1.co.kane.il.us/nwerp/SuiteMaintenance/LogosSuite/CommonPages/NavigationRouter.aspx?R=36&amp;V=2&amp;I=367308','_blank',%20'dialogHeight:650px;%20dialogwidth:1010px;%20scroll:yes;%20status:no;%20unadorned:on;%20help:%20off'));" TargetMode="External"/><Relationship Id="rId79" Type="http://schemas.openxmlformats.org/officeDocument/2006/relationships/hyperlink" Target="javascript:void(window.open('https://erpcapp1.co.kane.il.us/nwerp/SuiteMaintenance/LogosSuite/CommonPages/NavigationRouter.aspx?R=36&amp;V=2&amp;I=368537','_blank',%20'dialogHeight:650px;%20dialogwidth:1010px;%20scroll:yes;%20status:no;%20unadorned:on;%20help:%20off'));" TargetMode="External"/><Relationship Id="rId5" Type="http://schemas.openxmlformats.org/officeDocument/2006/relationships/hyperlink" Target="javascript:void(window.open('https://erpcapp1.co.kane.il.us/nwerp/SuiteMaintenance/LogosSuite/CommonPages/NavigationRouter.aspx?R=36&amp;V=2&amp;I=368129','_blank',%20'dialogHeight:650px;%20dialogwidth:1010px;%20scroll:yes;%20status:no;%20unadorned:on;%20help:%20off'));" TargetMode="External"/><Relationship Id="rId61" Type="http://schemas.openxmlformats.org/officeDocument/2006/relationships/hyperlink" Target="javascript:void(window.open('https://erpcapp1.co.kane.il.us/nwerp/SuiteMaintenance/LogosSuite/CommonPages/NavigationRouter.aspx?R=37&amp;V=2&amp;EmployeeID=7727&amp;DepartmentCode=44&amp;FromDate=7/10/2022&amp;ToDate=7/23/2022&amp;PayrollEarningsID=1369792','_blank',%20'dialogHeight:650px;%20dialogwidth:1010px;%20scroll:yes;%20status:no;%20unadorned:on;%20help:%20off'));" TargetMode="External"/><Relationship Id="rId10" Type="http://schemas.openxmlformats.org/officeDocument/2006/relationships/hyperlink" Target="javascript:void(window.open('https://erpcapp1.co.kane.il.us/nwerp/SuiteMaintenance/LogosSuite/CommonPages/NavigationRouter.aspx?R=36&amp;V=2&amp;I=369094','_blank',%20'dialogHeight:650px;%20dialogwidth:1010px;%20scroll:yes;%20status:no;%20unadorned:on;%20help:%20off'));" TargetMode="External"/><Relationship Id="rId19" Type="http://schemas.openxmlformats.org/officeDocument/2006/relationships/hyperlink" Target="javascript:void(window.open('https://erpcapp1.co.kane.il.us/nwerp/SuiteMaintenance/LogosSuite/CommonPages/NavigationRouter.aspx?R=36&amp;V=2&amp;I=370544','_blank',%20'dialogHeight:650px;%20dialogwidth:1010px;%20scroll:yes;%20status:no;%20unadorned:on;%20help:%20off'));" TargetMode="External"/><Relationship Id="rId31" Type="http://schemas.openxmlformats.org/officeDocument/2006/relationships/hyperlink" Target="javascript:void(window.open('https://erpcapp1.co.kane.il.us/nwerp/SuiteMaintenance/LogosSuite/CommonPages/NavigationRouter.aspx?R=37&amp;V=2&amp;EmployeeID=7918&amp;DepartmentCode=44&amp;FromDate=6/26/2022&amp;ToDate=7/9/2022&amp;PayrollEarningsID=1366865','_blank',%20'dialogHeight:650px;%20dialogwidth:1010px;%20scroll:yes;%20status:no;%20unadorned:on;%20help:%20off'));" TargetMode="External"/><Relationship Id="rId44" Type="http://schemas.openxmlformats.org/officeDocument/2006/relationships/hyperlink" Target="javascript:void(window.open('https://erpcapp1.co.kane.il.us/nwerp/SuiteMaintenance/LogosSuite/CommonPages/NavigationRouter.aspx?R=37&amp;V=2&amp;EmployeeID=7727&amp;DepartmentCode=44&amp;FromDate=4/17/2022&amp;ToDate=4/30/2022&amp;PayrollEarningsID=1343750','_blank',%20'dialogHeight:650px;%20dialogwidth:1010px;%20scroll:yes;%20status:no;%20unadorned:on;%20help:%20off'));" TargetMode="External"/><Relationship Id="rId52" Type="http://schemas.openxmlformats.org/officeDocument/2006/relationships/hyperlink" Target="javascript:void(window.open('https://erpcapp1.co.kane.il.us/nwerp/SuiteMaintenance/LogosSuite/CommonPages/NavigationRouter.aspx?R=37&amp;V=2&amp;EmployeeID=7727&amp;DepartmentCode=44&amp;FromDate=8/7/2022&amp;ToDate=8/20/2022&amp;PayrollEarningsID=1379448','_blank',%20'dialogHeight:650px;%20dialogwidth:1010px;%20scroll:yes;%20status:no;%20unadorned:on;%20help:%20off'));" TargetMode="External"/><Relationship Id="rId60" Type="http://schemas.openxmlformats.org/officeDocument/2006/relationships/hyperlink" Target="javascript:void(window.open('https://erpcapp1.co.kane.il.us/nwerp/SuiteMaintenance/LogosSuite/CommonPages/NavigationRouter.aspx?R=37&amp;V=2&amp;EmployeeID=7918&amp;DepartmentCode=44&amp;FromDate=7/10/2022&amp;ToDate=7/23/2022&amp;PayrollEarningsID=1369909','_blank',%20'dialogHeight:650px;%20dialogwidth:1010px;%20scroll:yes;%20status:no;%20unadorned:on;%20help:%20off'));" TargetMode="External"/><Relationship Id="rId65" Type="http://schemas.openxmlformats.org/officeDocument/2006/relationships/hyperlink" Target="javascript:void(window.open('https://erpcapp1.co.kane.il.us/nwerp/SuiteMaintenance/LogosSuite/CommonPages/NavigationRouter.aspx?R=37&amp;V=2&amp;EmployeeID=7727&amp;DepartmentCode=44&amp;FromDate=8/7/2022&amp;ToDate=8/20/2022&amp;PayrollEarningsID=1379448','_blank',%20'dialogHeight:650px;%20dialogwidth:1010px;%20scroll:yes;%20status:no;%20unadorned:on;%20help:%20off'));" TargetMode="External"/><Relationship Id="rId73" Type="http://schemas.openxmlformats.org/officeDocument/2006/relationships/hyperlink" Target="javascript:void(window.open('https://erpcapp1.co.kane.il.us/nwerp/SuiteMaintenance/LogosSuite/CommonPages/NavigationRouter.aspx?R=36&amp;V=2&amp;I=367306','_blank',%20'dialogHeight:650px;%20dialogwidth:1010px;%20scroll:yes;%20status:no;%20unadorned:on;%20help:%20off'));" TargetMode="External"/><Relationship Id="rId78" Type="http://schemas.openxmlformats.org/officeDocument/2006/relationships/hyperlink" Target="javascript:void(window.open('https://erpcapp1.co.kane.il.us/nwerp/SuiteMaintenance/LogosSuite/CommonPages/NavigationRouter.aspx?R=36&amp;V=2&amp;I=368536','_blank',%20'dialogHeight:650px;%20dialogwidth:1010px;%20scroll:yes;%20status:no;%20unadorned:on;%20help:%20off'));" TargetMode="External"/><Relationship Id="rId4" Type="http://schemas.openxmlformats.org/officeDocument/2006/relationships/hyperlink" Target="javascript:void(window.open('https://erpcapp1.co.kane.il.us/nwerp/SuiteMaintenance/LogosSuite/CommonPages/NavigationRouter.aspx?R=36&amp;V=2&amp;I=368128','_blank',%20'dialogHeight:650px;%20dialogwidth:1010px;%20scroll:yes;%20status:no;%20unadorned:on;%20help:%20off'));" TargetMode="External"/><Relationship Id="rId9" Type="http://schemas.openxmlformats.org/officeDocument/2006/relationships/hyperlink" Target="javascript:void(window.open('https://erpcapp1.co.kane.il.us/nwerp/SuiteMaintenance/LogosSuite/CommonPages/NavigationRouter.aspx?R=36&amp;V=2&amp;I=369093','_blank',%20'dialogHeight:650px;%20dialogwidth:1010px;%20scroll:yes;%20status:no;%20unadorned:on;%20help:%20off'));" TargetMode="External"/><Relationship Id="rId14" Type="http://schemas.openxmlformats.org/officeDocument/2006/relationships/hyperlink" Target="javascript:void(window.open('https://erpcapp1.co.kane.il.us/nwerp/SuiteMaintenance/LogosSuite/CommonPages/NavigationRouter.aspx?R=36&amp;V=2&amp;I=369823','_blank',%20'dialogHeight:650px;%20dialogwidth:1010px;%20scroll:yes;%20status:no;%20unadorned:on;%20help:%20off'));" TargetMode="External"/><Relationship Id="rId22" Type="http://schemas.openxmlformats.org/officeDocument/2006/relationships/hyperlink" Target="javascript:void(window.open('https://erpcapp1.co.kane.il.us/nwerp/SuiteMaintenance/LogosSuite/CommonPages/NavigationRouter.aspx?R=36&amp;V=2&amp;I=370548','_blank',%20'dialogHeight:650px;%20dialogwidth:1010px;%20scroll:yes;%20status:no;%20unadorned:on;%20help:%20off'));" TargetMode="External"/><Relationship Id="rId27" Type="http://schemas.openxmlformats.org/officeDocument/2006/relationships/hyperlink" Target="javascript:void(window.open('https://erpcapp1.co.kane.il.us/nwerp/SuiteMaintenance/LogosSuite/CommonPages/NavigationRouter.aspx?R=36&amp;V=2&amp;I=371463','_blank',%20'dialogHeight:650px;%20dialogwidth:1010px;%20scroll:yes;%20status:no;%20unadorned:on;%20help:%20off'));" TargetMode="External"/><Relationship Id="rId30" Type="http://schemas.openxmlformats.org/officeDocument/2006/relationships/hyperlink" Target="javascript:void(window.open('https://erpcapp1.co.kane.il.us/nwerp/SuiteMaintenance/LogosSuite/CommonPages/NavigationRouter.aspx?R=37&amp;V=2&amp;EmployeeID=7727&amp;DepartmentCode=44&amp;FromDate=6/26/2022&amp;ToDate=7/9/2022&amp;PayrollEarningsID=1366727','_blank',%20'dialogHeight:650px;%20dialogwidth:1010px;%20scroll:yes;%20status:no;%20unadorned:on;%20help:%20off'));" TargetMode="External"/><Relationship Id="rId35" Type="http://schemas.openxmlformats.org/officeDocument/2006/relationships/hyperlink" Target="javascript:void(window.open('https://erpcapp1.co.kane.il.us/nwerp/SuiteMaintenance/LogosSuite/CommonPages/NavigationRouter.aspx?R=37&amp;V=2&amp;EmployeeID=7727&amp;DepartmentCode=44&amp;FromDate=7/24/2022&amp;ToDate=8/6/2022&amp;PayrollEarningsID=1374996','_blank',%20'dialogHeight:650px;%20dialogwidth:1010px;%20scroll:yes;%20status:no;%20unadorned:on;%20help:%20off'));" TargetMode="External"/><Relationship Id="rId43" Type="http://schemas.openxmlformats.org/officeDocument/2006/relationships/hyperlink" Target="javascript:void(window.open('https://erpcapp1.co.kane.il.us/nwerp/SuiteMaintenance/LogosSuite/CommonPages/NavigationRouter.aspx?R=37&amp;V=2&amp;EmployeeID=7727&amp;DepartmentCode=44&amp;FromDate=4/17/2022&amp;ToDate=4/30/2022&amp;PayrollEarningsID=1343750','_blank',%20'dialogHeight:650px;%20dialogwidth:1010px;%20scroll:yes;%20status:no;%20unadorned:on;%20help:%20off'));" TargetMode="External"/><Relationship Id="rId48" Type="http://schemas.openxmlformats.org/officeDocument/2006/relationships/hyperlink" Target="javascript:void(window.open('https://erpcapp1.co.kane.il.us/nwerp/SuiteMaintenance/LogosSuite/CommonPages/NavigationRouter.aspx?R=37&amp;V=2&amp;EmployeeID=7727&amp;DepartmentCode=44&amp;FromDate=4/17/2022&amp;ToDate=4/30/2022&amp;PayrollEarningsID=1343750','_blank',%20'dialogHeight:650px;%20dialogwidth:1010px;%20scroll:yes;%20status:no;%20unadorned:on;%20help:%20off'));" TargetMode="External"/><Relationship Id="rId56" Type="http://schemas.openxmlformats.org/officeDocument/2006/relationships/hyperlink" Target="javascript:void(window.open('https://erpcapp1.co.kane.il.us/nwerp/SuiteMaintenance/LogosSuite/CommonPages/NavigationRouter.aspx?R=37&amp;V=2&amp;EmployeeID=7727&amp;DepartmentCode=44&amp;FromDate=6/12/2022&amp;ToDate=6/25/2022&amp;PayrollEarningsID=1361687','_blank',%20'dialogHeight:650px;%20dialogwidth:1010px;%20scroll:yes;%20status:no;%20unadorned:on;%20help:%20off'));" TargetMode="External"/><Relationship Id="rId64" Type="http://schemas.openxmlformats.org/officeDocument/2006/relationships/hyperlink" Target="javascript:void(window.open('https://erpcapp1.co.kane.il.us/nwerp/SuiteMaintenance/LogosSuite/CommonPages/NavigationRouter.aspx?R=37&amp;V=2&amp;EmployeeID=7918&amp;DepartmentCode=44&amp;FromDate=8/7/2022&amp;ToDate=8/20/2022&amp;PayrollEarningsID=1379561','_blank',%20'dialogHeight:650px;%20dialogwidth:1010px;%20scroll:yes;%20status:no;%20unadorned:on;%20help:%20off'));" TargetMode="External"/><Relationship Id="rId69" Type="http://schemas.openxmlformats.org/officeDocument/2006/relationships/hyperlink" Target="javascript:void(window.open('https://erpcapp1.co.kane.il.us/nwerp/SuiteMaintenance/LogosSuite/CommonPages/NavigationRouter.aspx?R=37&amp;V=2&amp;EmployeeID=7727&amp;DepartmentCode=44&amp;FromDate=9/4/2022&amp;ToDate=9/17/2022&amp;PayrollEarningsID=1386510','_blank',%20'dialogHeight:650px;%20dialogwidth:1010px;%20scroll:yes;%20status:no;%20unadorned:on;%20help:%20off'));" TargetMode="External"/><Relationship Id="rId77" Type="http://schemas.openxmlformats.org/officeDocument/2006/relationships/hyperlink" Target="javascript:void(window.open('https://erpcapp1.co.kane.il.us/nwerp/SuiteMaintenance/LogosSuite/CommonPages/NavigationRouter.aspx?R=36&amp;V=2&amp;I=367311','_blank',%20'dialogHeight:650px;%20dialogwidth:1010px;%20scroll:yes;%20status:no;%20unadorned:on;%20help:%20off'));" TargetMode="External"/><Relationship Id="rId8" Type="http://schemas.openxmlformats.org/officeDocument/2006/relationships/hyperlink" Target="javascript:void(window.open('https://erpcapp1.co.kane.il.us/nwerp/SuiteMaintenance/LogosSuite/CommonPages/NavigationRouter.aspx?R=36&amp;V=2&amp;I=369092','_blank',%20'dialogHeight:650px;%20dialogwidth:1010px;%20scroll:yes;%20status:no;%20unadorned:on;%20help:%20off'));" TargetMode="External"/><Relationship Id="rId51" Type="http://schemas.openxmlformats.org/officeDocument/2006/relationships/hyperlink" Target="javascript:void(window.open('https://erpcapp1.co.kane.il.us/nwerp/SuiteMaintenance/LogosSuite/CommonPages/NavigationRouter.aspx?R=37&amp;V=2&amp;EmployeeID=7918&amp;DepartmentCode=44&amp;FromDate=7/24/2022&amp;ToDate=8/6/2022&amp;PayrollEarningsID=1375131','_blank',%20'dialogHeight:650px;%20dialogwidth:1010px;%20scroll:yes;%20status:no;%20unadorned:on;%20help:%20off'));" TargetMode="External"/><Relationship Id="rId72" Type="http://schemas.openxmlformats.org/officeDocument/2006/relationships/hyperlink" Target="javascript:void(window.open('https://erpcapp1.co.kane.il.us/nwerp/SuiteMaintenance/LogosSuite/CommonPages/NavigationRouter.aspx?R=36&amp;V=2&amp;I=366792','_blank',%20'dialogHeight:650px;%20dialogwidth:1010px;%20scroll:yes;%20status:no;%20unadorned:on;%20help:%20off'));" TargetMode="External"/><Relationship Id="rId3" Type="http://schemas.openxmlformats.org/officeDocument/2006/relationships/hyperlink" Target="javascript:void(window.open('https://erpcapp1.co.kane.il.us/nwerp/SuiteMaintenance/LogosSuite/CommonPages/NavigationRouter.aspx?R=36&amp;V=2&amp;I=368127','_blank',%20'dialogHeight:650px;%20dialogwidth:1010px;%20scroll:yes;%20status:no;%20unadorned:on;%20help:%20off'));" TargetMode="External"/><Relationship Id="rId12" Type="http://schemas.openxmlformats.org/officeDocument/2006/relationships/hyperlink" Target="javascript:void(window.open('https://erpcapp1.co.kane.il.us/nwerp/SuiteMaintenance/LogosSuite/CommonPages/NavigationRouter.aspx?R=36&amp;V=2&amp;I=369821','_blank',%20'dialogHeight:650px;%20dialogwidth:1010px;%20scroll:yes;%20status:no;%20unadorned:on;%20help:%20off'));" TargetMode="External"/><Relationship Id="rId17" Type="http://schemas.openxmlformats.org/officeDocument/2006/relationships/hyperlink" Target="javascript:void(window.open('https://erpcapp1.co.kane.il.us/nwerp/SuiteMaintenance/LogosSuite/CommonPages/NavigationRouter.aspx?R=36&amp;V=2&amp;I=369826','_blank',%20'dialogHeight:650px;%20dialogwidth:1010px;%20scroll:yes;%20status:no;%20unadorned:on;%20help:%20off'));" TargetMode="External"/><Relationship Id="rId25" Type="http://schemas.openxmlformats.org/officeDocument/2006/relationships/hyperlink" Target="javascript:void(window.open('https://erpcapp1.co.kane.il.us/nwerp/SuiteMaintenance/LogosSuite/CommonPages/NavigationRouter.aspx?R=36&amp;V=2&amp;I=371461','_blank',%20'dialogHeight:650px;%20dialogwidth:1010px;%20scroll:yes;%20status:no;%20unadorned:on;%20help:%20off'));" TargetMode="External"/><Relationship Id="rId33" Type="http://schemas.openxmlformats.org/officeDocument/2006/relationships/hyperlink" Target="javascript:void(window.open('https://erpcapp1.co.kane.il.us/nwerp/SuiteMaintenance/LogosSuite/CommonPages/NavigationRouter.aspx?R=37&amp;V=2&amp;EmployeeID=7918&amp;DepartmentCode=44&amp;FromDate=6/26/2022&amp;ToDate=7/9/2022&amp;PayrollEarningsID=1366865','_blank',%20'dialogHeight:650px;%20dialogwidth:1010px;%20scroll:yes;%20status:no;%20unadorned:on;%20help:%20off'));" TargetMode="External"/><Relationship Id="rId38" Type="http://schemas.openxmlformats.org/officeDocument/2006/relationships/hyperlink" Target="javascript:void(window.open('https://erpcapp1.co.kane.il.us/nwerp/SuiteMaintenance/LogosSuite/CommonPages/NavigationRouter.aspx?R=37&amp;V=2&amp;EmployeeID=7727&amp;DepartmentCode=44&amp;FromDate=8/21/2022&amp;ToDate=9/3/2022&amp;PayrollEarningsID=1384072','_blank',%20'dialogHeight:650px;%20dialogwidth:1010px;%20scroll:yes;%20status:no;%20unadorned:on;%20help:%20off'));" TargetMode="External"/><Relationship Id="rId46" Type="http://schemas.openxmlformats.org/officeDocument/2006/relationships/hyperlink" Target="javascript:void(window.open('https://erpcapp1.co.kane.il.us/nwerp/SuiteMaintenance/LogosSuite/CommonPages/NavigationRouter.aspx?R=37&amp;V=2&amp;EmployeeID=7727&amp;DepartmentCode=44&amp;FromDate=4/17/2022&amp;ToDate=4/30/2022&amp;PayrollEarningsID=1343750','_blank',%20'dialogHeight:650px;%20dialogwidth:1010px;%20scroll:yes;%20status:no;%20unadorned:on;%20help:%20off'));" TargetMode="External"/><Relationship Id="rId59" Type="http://schemas.openxmlformats.org/officeDocument/2006/relationships/hyperlink" Target="javascript:void(window.open('https://erpcapp1.co.kane.il.us/nwerp/SuiteMaintenance/LogosSuite/CommonPages/NavigationRouter.aspx?R=37&amp;V=2&amp;EmployeeID=7727&amp;DepartmentCode=44&amp;FromDate=6/26/2022&amp;ToDate=7/9/2022&amp;PayrollEarningsID=1366727','_blank',%20'dialogHeight:650px;%20dialogwidth:1010px;%20scroll:yes;%20status:no;%20unadorned:on;%20help:%20off'));" TargetMode="External"/><Relationship Id="rId67" Type="http://schemas.openxmlformats.org/officeDocument/2006/relationships/hyperlink" Target="javascript:void(window.open('https://erpcapp1.co.kane.il.us/nwerp/SuiteMaintenance/LogosSuite/CommonPages/NavigationRouter.aspx?R=37&amp;V=2&amp;EmployeeID=7918&amp;DepartmentCode=44&amp;FromDate=8/21/2022&amp;ToDate=9/3/2022&amp;PayrollEarningsID=1383970','_blank',%20'dialogHeight:650px;%20dialogwidth:1010px;%20scroll:yes;%20status:no;%20unadorned:on;%20help:%20off'));" TargetMode="External"/><Relationship Id="rId20" Type="http://schemas.openxmlformats.org/officeDocument/2006/relationships/hyperlink" Target="javascript:void(window.open('https://erpcapp1.co.kane.il.us/nwerp/SuiteMaintenance/LogosSuite/CommonPages/NavigationRouter.aspx?R=36&amp;V=2&amp;I=370545','_blank',%20'dialogHeight:650px;%20dialogwidth:1010px;%20scroll:yes;%20status:no;%20unadorned:on;%20help:%20off'));" TargetMode="External"/><Relationship Id="rId41" Type="http://schemas.openxmlformats.org/officeDocument/2006/relationships/hyperlink" Target="javascript:void(window.open('https://erpcapp1.co.kane.il.us/nwerp/SuiteMaintenance/LogosSuite/CommonPages/NavigationRouter.aspx?R=37&amp;V=2&amp;EmployeeID=7918&amp;DepartmentCode=44&amp;FromDate=9/4/2022&amp;ToDate=9/17/2022&amp;PayrollEarningsID=1386620','_blank',%20'dialogHeight:650px;%20dialogwidth:1010px;%20scroll:yes;%20status:no;%20unadorned:on;%20help:%20off'));" TargetMode="External"/><Relationship Id="rId54" Type="http://schemas.openxmlformats.org/officeDocument/2006/relationships/hyperlink" Target="javascript:void(window.open('https://erpcapp1.co.kane.il.us/nwerp/SuiteMaintenance/LogosSuite/CommonPages/NavigationRouter.aspx?R=37&amp;V=2&amp;EmployeeID=7727&amp;DepartmentCode=44&amp;FromDate=8/21/2022&amp;ToDate=9/3/2022&amp;PayrollEarningsID=1384072','_blank',%20'dialogHeight:650px;%20dialogwidth:1010px;%20scroll:yes;%20status:no;%20unadorned:on;%20help:%20off'));" TargetMode="External"/><Relationship Id="rId62" Type="http://schemas.openxmlformats.org/officeDocument/2006/relationships/hyperlink" Target="javascript:void(window.open('https://erpcapp1.co.kane.il.us/nwerp/SuiteMaintenance/LogosSuite/CommonPages/NavigationRouter.aspx?R=37&amp;V=2&amp;EmployeeID=7727&amp;DepartmentCode=44&amp;FromDate=7/24/2022&amp;ToDate=8/6/2022&amp;PayrollEarningsID=1374996','_blank',%20'dialogHeight:650px;%20dialogwidth:1010px;%20scroll:yes;%20status:no;%20unadorned:on;%20help:%20off'));" TargetMode="External"/><Relationship Id="rId70" Type="http://schemas.openxmlformats.org/officeDocument/2006/relationships/hyperlink" Target="javascript:void(window.open('https://erpcapp1.co.kane.il.us/nwerp/SuiteMaintenance/LogosSuite/CommonPages/NavigationRouter.aspx?R=36&amp;V=2&amp;I=370878','_blank',%20'dialogHeight:650px;%20dialogwidth:1010px;%20scroll:yes;%20status:no;%20unadorned:on;%20help:%20off'));" TargetMode="External"/><Relationship Id="rId75" Type="http://schemas.openxmlformats.org/officeDocument/2006/relationships/hyperlink" Target="javascript:void(window.open('https://erpcapp1.co.kane.il.us/nwerp/SuiteMaintenance/LogosSuite/CommonPages/NavigationRouter.aspx?R=36&amp;V=2&amp;I=367309','_blank',%20'dialogHeight:650px;%20dialogwidth:1010px;%20scroll:yes;%20status:no;%20unadorned:on;%20help:%20off'));" TargetMode="External"/><Relationship Id="rId1" Type="http://schemas.openxmlformats.org/officeDocument/2006/relationships/hyperlink" Target="javascript:void(window.open('https://erpcapp1.co.kane.il.us/nwerp/SuiteMaintenance/LogosSuite/CommonPages/NavigationRouter.aspx?R=36&amp;V=2&amp;I=366825','_blank',%20'dialogHeight:650px;%20dialogwidth:1010px;%20scroll:yes;%20status:no;%20unadorned:on;%20help:%20off'));" TargetMode="External"/><Relationship Id="rId6" Type="http://schemas.openxmlformats.org/officeDocument/2006/relationships/hyperlink" Target="javascript:void(window.open('https://erpcapp1.co.kane.il.us/nwerp/SuiteMaintenance/LogosSuite/CommonPages/NavigationRouter.aspx?R=36&amp;V=2&amp;I=369090','_blank',%20'dialogHeight:650px;%20dialogwidth:1010px;%20scroll:yes;%20status:no;%20unadorned:on;%20help:%20off'));" TargetMode="External"/><Relationship Id="rId15" Type="http://schemas.openxmlformats.org/officeDocument/2006/relationships/hyperlink" Target="javascript:void(window.open('https://erpcapp1.co.kane.il.us/nwerp/SuiteMaintenance/LogosSuite/CommonPages/NavigationRouter.aspx?R=36&amp;V=2&amp;I=369824','_blank',%20'dialogHeight:650px;%20dialogwidth:1010px;%20scroll:yes;%20status:no;%20unadorned:on;%20help:%20off'));" TargetMode="External"/><Relationship Id="rId23" Type="http://schemas.openxmlformats.org/officeDocument/2006/relationships/hyperlink" Target="javascript:void(window.open('https://erpcapp1.co.kane.il.us/nwerp/SuiteMaintenance/LogosSuite/CommonPages/NavigationRouter.aspx?R=36&amp;V=2&amp;I=370589','_blank',%20'dialogHeight:650px;%20dialogwidth:1010px;%20scroll:yes;%20status:no;%20unadorned:on;%20help:%20off'));" TargetMode="External"/><Relationship Id="rId28" Type="http://schemas.openxmlformats.org/officeDocument/2006/relationships/hyperlink" Target="javascript:void(window.open('https://erpcapp1.co.kane.il.us/nwerp/SuiteMaintenance/LogosSuite/CommonPages/NavigationRouter.aspx?R=37&amp;V=2&amp;EmployeeID=7727&amp;DepartmentCode=44&amp;FromDate=6/12/2022&amp;ToDate=6/25/2022&amp;PayrollEarningsID=1361687','_blank',%20'dialogHeight:650px;%20dialogwidth:1010px;%20scroll:yes;%20status:no;%20unadorned:on;%20help:%20off'));" TargetMode="External"/><Relationship Id="rId36" Type="http://schemas.openxmlformats.org/officeDocument/2006/relationships/hyperlink" Target="javascript:void(window.open('https://erpcapp1.co.kane.il.us/nwerp/SuiteMaintenance/LogosSuite/CommonPages/NavigationRouter.aspx?R=37&amp;V=2&amp;EmployeeID=7727&amp;DepartmentCode=44&amp;FromDate=8/7/2022&amp;ToDate=8/20/2022&amp;PayrollEarningsID=1379448','_blank',%20'dialogHeight:650px;%20dialogwidth:1010px;%20scroll:yes;%20status:no;%20unadorned:on;%20help:%20off'));" TargetMode="External"/><Relationship Id="rId49" Type="http://schemas.openxmlformats.org/officeDocument/2006/relationships/hyperlink" Target="javascript:void(window.open('https://erpcapp1.co.kane.il.us/nwerp/SuiteMaintenance/LogosSuite/CommonPages/NavigationRouter.aspx?R=37&amp;V=2&amp;EmployeeID=7918&amp;DepartmentCode=44&amp;FromDate=7/10/2022&amp;ToDate=7/23/2022&amp;PayrollEarningsID=1369909','_blank',%20'dialogHeight:650px;%20dialogwidth:1010px;%20scroll:yes;%20status:no;%20unadorned:on;%20help:%20off'));" TargetMode="External"/><Relationship Id="rId57" Type="http://schemas.openxmlformats.org/officeDocument/2006/relationships/hyperlink" Target="javascript:void(window.open('https://erpcapp1.co.kane.il.us/nwerp/SuiteMaintenance/LogosSuite/CommonPages/NavigationRouter.aspx?R=37&amp;V=2&amp;EmployeeID=7918&amp;DepartmentCode=44&amp;FromDate=6/12/2022&amp;ToDate=6/25/2022&amp;PayrollEarningsID=1361808','_blank',%20'dialogHeight:650px;%20dialogwidth:1010px;%20scroll:yes;%20status:no;%20unadorned:on;%20help:%20off'))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7DE8BE-A1CA-49AA-95DD-D63719609EFA}">
  <sheetPr>
    <pageSetUpPr fitToPage="1"/>
  </sheetPr>
  <dimension ref="A1:AE43"/>
  <sheetViews>
    <sheetView workbookViewId="0">
      <pane xSplit="1" topLeftCell="H1" activePane="topRight" state="frozen"/>
      <selection activeCell="B50" sqref="B50"/>
      <selection pane="topRight" activeCell="Z34" sqref="Z34"/>
    </sheetView>
  </sheetViews>
  <sheetFormatPr defaultRowHeight="14.5" x14ac:dyDescent="0.35"/>
  <cols>
    <col min="1" max="1" width="44.7265625" bestFit="1" customWidth="1"/>
    <col min="2" max="2" width="4.26953125" customWidth="1"/>
    <col min="3" max="4" width="22.26953125" customWidth="1"/>
    <col min="5" max="5" width="4.453125" customWidth="1"/>
    <col min="6" max="7" width="16.26953125" customWidth="1"/>
    <col min="8" max="8" width="4.453125" customWidth="1"/>
    <col min="9" max="10" width="16.26953125" customWidth="1"/>
    <col min="11" max="11" width="4.453125" customWidth="1"/>
    <col min="12" max="13" width="16.26953125" customWidth="1"/>
    <col min="14" max="14" width="4.453125" customWidth="1"/>
    <col min="15" max="17" width="16.26953125" customWidth="1"/>
    <col min="18" max="18" width="4.453125" customWidth="1"/>
    <col min="19" max="20" width="16.26953125" customWidth="1"/>
    <col min="21" max="21" width="4.453125" customWidth="1"/>
    <col min="22" max="24" width="16.26953125" customWidth="1"/>
    <col min="25" max="25" width="3" customWidth="1"/>
    <col min="26" max="26" width="14.54296875" customWidth="1"/>
    <col min="27" max="27" width="15.81640625" customWidth="1"/>
    <col min="28" max="28" width="3.1796875" customWidth="1"/>
    <col min="29" max="29" width="15.26953125" bestFit="1" customWidth="1"/>
    <col min="30" max="31" width="14.81640625" bestFit="1" customWidth="1"/>
  </cols>
  <sheetData>
    <row r="1" spans="1:31" x14ac:dyDescent="0.35">
      <c r="A1" s="4" t="s">
        <v>0</v>
      </c>
      <c r="B1" s="4"/>
      <c r="C1" s="4"/>
      <c r="D1" s="4"/>
      <c r="E1" s="4"/>
      <c r="F1" s="4"/>
    </row>
    <row r="2" spans="1:31" x14ac:dyDescent="0.35">
      <c r="A2" s="4" t="s">
        <v>1</v>
      </c>
      <c r="B2" s="4"/>
      <c r="C2" s="4"/>
      <c r="D2" s="4"/>
      <c r="E2" s="4"/>
      <c r="F2" s="4"/>
    </row>
    <row r="3" spans="1:31" x14ac:dyDescent="0.35">
      <c r="A3" s="4" t="s">
        <v>2</v>
      </c>
      <c r="B3" s="4"/>
      <c r="C3" s="4"/>
      <c r="D3" s="4"/>
      <c r="E3" s="4"/>
      <c r="F3" s="4"/>
    </row>
    <row r="6" spans="1:31" x14ac:dyDescent="0.35">
      <c r="A6" s="6"/>
      <c r="B6" s="4"/>
      <c r="C6" s="245" t="s">
        <v>3</v>
      </c>
      <c r="D6" s="246"/>
      <c r="E6" s="4"/>
      <c r="F6" s="245" t="s">
        <v>4</v>
      </c>
      <c r="G6" s="246"/>
      <c r="I6" s="245" t="s">
        <v>5</v>
      </c>
      <c r="J6" s="246"/>
      <c r="L6" s="245" t="s">
        <v>6</v>
      </c>
      <c r="M6" s="246"/>
      <c r="O6" s="245" t="s">
        <v>7</v>
      </c>
      <c r="P6" s="247"/>
      <c r="Q6" s="246"/>
      <c r="S6" s="245" t="s">
        <v>8</v>
      </c>
      <c r="T6" s="246"/>
      <c r="V6" s="245" t="s">
        <v>9</v>
      </c>
      <c r="W6" s="247"/>
      <c r="X6" s="246"/>
      <c r="Z6" s="245" t="s">
        <v>10</v>
      </c>
      <c r="AA6" s="246"/>
      <c r="AC6" s="245" t="s">
        <v>11</v>
      </c>
      <c r="AD6" s="247"/>
      <c r="AE6" s="246"/>
    </row>
    <row r="7" spans="1:31" s="8" customFormat="1" ht="30" customHeight="1" x14ac:dyDescent="0.35">
      <c r="A7" s="145" t="s">
        <v>12</v>
      </c>
      <c r="B7" s="7"/>
      <c r="C7" s="145" t="s">
        <v>13</v>
      </c>
      <c r="D7" s="146" t="s">
        <v>14</v>
      </c>
      <c r="E7" s="7"/>
      <c r="F7" s="145" t="s">
        <v>15</v>
      </c>
      <c r="G7" s="145" t="s">
        <v>16</v>
      </c>
      <c r="I7" s="145" t="s">
        <v>15</v>
      </c>
      <c r="J7" s="145" t="s">
        <v>16</v>
      </c>
      <c r="L7" s="145" t="s">
        <v>15</v>
      </c>
      <c r="M7" s="145" t="s">
        <v>16</v>
      </c>
      <c r="O7" s="145" t="s">
        <v>15</v>
      </c>
      <c r="P7" s="145" t="s">
        <v>16</v>
      </c>
      <c r="Q7" s="145" t="s">
        <v>17</v>
      </c>
      <c r="S7" s="145" t="s">
        <v>15</v>
      </c>
      <c r="T7" s="145" t="s">
        <v>16</v>
      </c>
      <c r="V7" s="145" t="s">
        <v>15</v>
      </c>
      <c r="W7" s="145" t="s">
        <v>16</v>
      </c>
      <c r="X7" s="145" t="s">
        <v>17</v>
      </c>
      <c r="Z7" s="145" t="s">
        <v>15</v>
      </c>
      <c r="AA7" s="145" t="s">
        <v>16</v>
      </c>
      <c r="AC7" s="145" t="s">
        <v>15</v>
      </c>
      <c r="AD7" s="145" t="s">
        <v>16</v>
      </c>
      <c r="AE7" s="145" t="s">
        <v>17</v>
      </c>
    </row>
    <row r="8" spans="1:31" x14ac:dyDescent="0.35">
      <c r="A8" t="s">
        <v>18</v>
      </c>
      <c r="B8" s="2"/>
      <c r="C8" s="63">
        <f>'Detail Ob. and Exp. Rollforward'!D16</f>
        <v>4216543</v>
      </c>
      <c r="D8" s="63">
        <f>'Detail Ob. and Exp. Rollforward'!E16</f>
        <v>498332.36</v>
      </c>
      <c r="E8" s="63"/>
      <c r="F8" s="63">
        <f>'Detail Ob. and Exp. Rollforward'!G16</f>
        <v>0</v>
      </c>
      <c r="G8" s="63">
        <f>'Detail Ob. and Exp. Rollforward'!H16</f>
        <v>170063.41999999998</v>
      </c>
      <c r="H8" s="63"/>
      <c r="I8" s="63">
        <f t="shared" ref="I8:J11" si="0">C8+F8</f>
        <v>4216543</v>
      </c>
      <c r="J8" s="63">
        <f t="shared" si="0"/>
        <v>668395.78</v>
      </c>
      <c r="K8" s="63"/>
      <c r="L8" s="63">
        <f>'Detail Ob. and Exp. Rollforward'!M16</f>
        <v>-0.37999999999999545</v>
      </c>
      <c r="M8" s="63">
        <f>'Detail Ob. and Exp. Rollforward'!N16</f>
        <v>982742.82</v>
      </c>
      <c r="N8" s="63"/>
      <c r="O8" s="63">
        <f>I8+L8</f>
        <v>4216542.62</v>
      </c>
      <c r="P8" s="63">
        <f t="shared" ref="P8:P11" si="1">J8+M8</f>
        <v>1651138.6</v>
      </c>
      <c r="Q8" s="63">
        <v>4216542.62</v>
      </c>
      <c r="R8" s="63"/>
      <c r="S8" s="63">
        <f>'Detail Ob. and Exp. Rollforward'!S16</f>
        <v>0</v>
      </c>
      <c r="T8" s="63">
        <f>'Detail Ob. and Exp. Rollforward'!T16</f>
        <v>911134.91000000015</v>
      </c>
      <c r="U8" s="63"/>
      <c r="V8" s="63">
        <f t="shared" ref="V8:W11" si="2">O8+S8</f>
        <v>4216542.62</v>
      </c>
      <c r="W8" s="63">
        <f t="shared" si="2"/>
        <v>2562273.5100000002</v>
      </c>
      <c r="X8" s="63">
        <f>V8</f>
        <v>4216542.62</v>
      </c>
      <c r="Z8" s="63">
        <f>'Detail Ob. and Exp. Rollforward'!Y16</f>
        <v>1978480</v>
      </c>
      <c r="AA8" s="63">
        <f>'Detail Ob. and Exp. Rollforward'!Z16</f>
        <v>726244.17999999993</v>
      </c>
      <c r="AB8" s="63"/>
      <c r="AC8" s="63">
        <f t="shared" ref="AC8:AC11" si="3">V8+Z8</f>
        <v>6195022.6200000001</v>
      </c>
      <c r="AD8" s="63">
        <f t="shared" ref="AD8" si="4">W8+AA8</f>
        <v>3288517.6900000004</v>
      </c>
      <c r="AE8" s="244">
        <v>6195022.6200000001</v>
      </c>
    </row>
    <row r="9" spans="1:31" x14ac:dyDescent="0.35">
      <c r="A9" t="s">
        <v>19</v>
      </c>
      <c r="B9" s="2"/>
      <c r="C9" s="17">
        <f>'Detail Ob. and Exp. Rollforward'!D44</f>
        <v>0</v>
      </c>
      <c r="D9" s="17">
        <f>'Detail Ob. and Exp. Rollforward'!E44</f>
        <v>0</v>
      </c>
      <c r="E9" s="17"/>
      <c r="F9" s="17">
        <f>'Detail Ob. and Exp. Rollforward'!G44</f>
        <v>1999999.9800000002</v>
      </c>
      <c r="G9" s="17">
        <f>'Detail Ob. and Exp. Rollforward'!H44</f>
        <v>0</v>
      </c>
      <c r="H9" s="17"/>
      <c r="I9" s="17">
        <f t="shared" si="0"/>
        <v>1999999.9800000002</v>
      </c>
      <c r="J9" s="17">
        <f t="shared" si="0"/>
        <v>0</v>
      </c>
      <c r="K9" s="17"/>
      <c r="L9" s="17">
        <f>'Detail Ob. and Exp. Rollforward'!M44</f>
        <v>1999999</v>
      </c>
      <c r="M9" s="17">
        <f>'Detail Ob. and Exp. Rollforward'!N44</f>
        <v>35000</v>
      </c>
      <c r="N9" s="17"/>
      <c r="O9" s="17">
        <f>I9+L9</f>
        <v>3999998.9800000004</v>
      </c>
      <c r="P9" s="17">
        <f t="shared" si="1"/>
        <v>35000</v>
      </c>
      <c r="Q9" s="17">
        <v>4000000</v>
      </c>
      <c r="R9" s="17"/>
      <c r="S9" s="17">
        <f>'Detail Ob. and Exp. Rollforward'!S44</f>
        <v>0</v>
      </c>
      <c r="T9" s="17">
        <f>'Detail Ob. and Exp. Rollforward'!T44</f>
        <v>1105359.72</v>
      </c>
      <c r="U9" s="17"/>
      <c r="V9" s="17">
        <f t="shared" si="2"/>
        <v>3999998.9800000004</v>
      </c>
      <c r="W9" s="17">
        <f>P9+T9</f>
        <v>1140359.72</v>
      </c>
      <c r="X9" s="17">
        <v>4000000</v>
      </c>
      <c r="Z9" s="17">
        <f>'Detail Ob. and Exp. Rollforward'!Y44</f>
        <v>0</v>
      </c>
      <c r="AA9" s="17">
        <f>'Detail Ob. and Exp. Rollforward'!Z44</f>
        <v>745768.66999999993</v>
      </c>
      <c r="AB9" s="17"/>
      <c r="AC9" s="17">
        <f t="shared" si="3"/>
        <v>3999998.9800000004</v>
      </c>
      <c r="AD9" s="17">
        <f>W9+AA9</f>
        <v>1886128.39</v>
      </c>
      <c r="AE9" s="239">
        <f>AC9</f>
        <v>3999998.9800000004</v>
      </c>
    </row>
    <row r="10" spans="1:31" x14ac:dyDescent="0.35">
      <c r="A10" t="s">
        <v>20</v>
      </c>
      <c r="B10" s="2"/>
      <c r="C10" s="17">
        <f>'Detail Ob. and Exp. Rollforward'!D22</f>
        <v>1432553</v>
      </c>
      <c r="D10" s="17">
        <f>'Detail Ob. and Exp. Rollforward'!E22</f>
        <v>86859.199999999953</v>
      </c>
      <c r="E10" s="17"/>
      <c r="F10" s="17">
        <f>'Detail Ob. and Exp. Rollforward'!G22</f>
        <v>0</v>
      </c>
      <c r="G10" s="17">
        <f>'Detail Ob. and Exp. Rollforward'!H22</f>
        <v>37428.269999999997</v>
      </c>
      <c r="H10" s="17"/>
      <c r="I10" s="17">
        <f t="shared" si="0"/>
        <v>1432553</v>
      </c>
      <c r="J10" s="17">
        <f t="shared" si="0"/>
        <v>124287.46999999994</v>
      </c>
      <c r="K10" s="17"/>
      <c r="L10" s="17">
        <f>'Detail Ob. and Exp. Rollforward'!M22</f>
        <v>4376.7</v>
      </c>
      <c r="M10" s="17">
        <f>'Detail Ob. and Exp. Rollforward'!N22</f>
        <v>95000.599999999991</v>
      </c>
      <c r="N10" s="17"/>
      <c r="O10" s="17">
        <f t="shared" ref="O10:O11" si="5">I10+L10</f>
        <v>1436929.7</v>
      </c>
      <c r="P10" s="17">
        <f t="shared" si="1"/>
        <v>219288.06999999995</v>
      </c>
      <c r="Q10" s="17">
        <v>1436929.7</v>
      </c>
      <c r="R10" s="17"/>
      <c r="S10" s="17">
        <f>'Detail Ob. and Exp. Rollforward'!S22</f>
        <v>0</v>
      </c>
      <c r="T10" s="17">
        <f>'Detail Ob. and Exp. Rollforward'!T22</f>
        <v>328224.71000000002</v>
      </c>
      <c r="U10" s="17"/>
      <c r="V10" s="17">
        <f t="shared" si="2"/>
        <v>1436929.7</v>
      </c>
      <c r="W10" s="17">
        <f t="shared" si="2"/>
        <v>547512.78</v>
      </c>
      <c r="X10" s="17">
        <v>1436929.7</v>
      </c>
      <c r="Z10" s="17">
        <f>'Detail Ob. and Exp. Rollforward'!Y22</f>
        <v>23169.94</v>
      </c>
      <c r="AA10" s="17">
        <f>'Detail Ob. and Exp. Rollforward'!Z22</f>
        <v>232410.44999999998</v>
      </c>
      <c r="AB10" s="17"/>
      <c r="AC10" s="17">
        <f t="shared" si="3"/>
        <v>1460099.64</v>
      </c>
      <c r="AD10" s="17">
        <f t="shared" ref="AD10:AD11" si="6">W10+AA10</f>
        <v>779923.23</v>
      </c>
      <c r="AE10" s="239">
        <f>AC10</f>
        <v>1460099.64</v>
      </c>
    </row>
    <row r="11" spans="1:31" x14ac:dyDescent="0.35">
      <c r="A11" t="s">
        <v>21</v>
      </c>
      <c r="B11" s="2"/>
      <c r="C11" s="17">
        <f>'Detail Ob. and Exp. Rollforward'!D46</f>
        <v>7396279</v>
      </c>
      <c r="D11" s="17">
        <f>'Detail Ob. and Exp. Rollforward'!E46</f>
        <v>0</v>
      </c>
      <c r="E11" s="17"/>
      <c r="F11" s="17">
        <f>'Detail Ob. and Exp. Rollforward'!G46</f>
        <v>0</v>
      </c>
      <c r="G11" s="17">
        <f>'Detail Ob. and Exp. Rollforward'!H46</f>
        <v>3658507.31</v>
      </c>
      <c r="H11" s="17"/>
      <c r="I11" s="17">
        <f t="shared" si="0"/>
        <v>7396279</v>
      </c>
      <c r="J11" s="17">
        <f t="shared" si="0"/>
        <v>3658507.31</v>
      </c>
      <c r="K11" s="17"/>
      <c r="L11" s="17">
        <f>'Detail Ob. and Exp. Rollforward'!M46</f>
        <v>0</v>
      </c>
      <c r="M11" s="17">
        <f>'Detail Ob. and Exp. Rollforward'!N46</f>
        <v>338955.62000000011</v>
      </c>
      <c r="N11" s="17"/>
      <c r="O11" s="17">
        <f t="shared" si="5"/>
        <v>7396279</v>
      </c>
      <c r="P11" s="17">
        <f t="shared" si="1"/>
        <v>3997462.93</v>
      </c>
      <c r="Q11" s="17">
        <v>7396279</v>
      </c>
      <c r="R11" s="17"/>
      <c r="S11" s="17">
        <f>'Detail Ob. and Exp. Rollforward'!S46</f>
        <v>0</v>
      </c>
      <c r="T11" s="17">
        <f>'Detail Ob. and Exp. Rollforward'!T46</f>
        <v>177711.58000000007</v>
      </c>
      <c r="U11" s="17"/>
      <c r="V11" s="17">
        <f t="shared" si="2"/>
        <v>7396279</v>
      </c>
      <c r="W11" s="17">
        <f t="shared" si="2"/>
        <v>4175174.5100000002</v>
      </c>
      <c r="X11" s="17">
        <v>7396279</v>
      </c>
      <c r="Z11" s="17">
        <f>'Detail Ob. and Exp. Rollforward'!Y46</f>
        <v>0</v>
      </c>
      <c r="AA11" s="17">
        <f>'Detail Ob. and Exp. Rollforward'!Z46</f>
        <v>318361.37000000011</v>
      </c>
      <c r="AB11" s="17"/>
      <c r="AC11" s="17">
        <f t="shared" si="3"/>
        <v>7396279</v>
      </c>
      <c r="AD11" s="17">
        <f t="shared" si="6"/>
        <v>4493535.8800000008</v>
      </c>
      <c r="AE11" s="239">
        <f>AC11</f>
        <v>7396279</v>
      </c>
    </row>
    <row r="12" spans="1:31" x14ac:dyDescent="0.35">
      <c r="A12" t="s">
        <v>22</v>
      </c>
      <c r="B12" s="3"/>
      <c r="C12" s="64">
        <f>SUM(C8:C11)</f>
        <v>13045375</v>
      </c>
      <c r="D12" s="64">
        <f>SUM(D8:D11)</f>
        <v>585191.55999999994</v>
      </c>
      <c r="E12" s="63"/>
      <c r="F12" s="64">
        <f>SUM(F8:F11)</f>
        <v>1999999.9800000002</v>
      </c>
      <c r="G12" s="64">
        <f>SUM(G8:G11)</f>
        <v>3865999</v>
      </c>
      <c r="H12" s="63"/>
      <c r="I12" s="64">
        <f>SUM(I8:I11)</f>
        <v>15045374.98</v>
      </c>
      <c r="J12" s="64">
        <f>SUM(J8:J11)</f>
        <v>4451190.5600000005</v>
      </c>
      <c r="K12" s="63"/>
      <c r="L12" s="64">
        <f>SUM(L8:L11)</f>
        <v>2004375.32</v>
      </c>
      <c r="M12" s="64">
        <f>SUM(M8:M11)</f>
        <v>1451699.04</v>
      </c>
      <c r="N12" s="63"/>
      <c r="O12" s="64">
        <f>SUM(O8:O11)</f>
        <v>17049750.300000001</v>
      </c>
      <c r="P12" s="64">
        <f>SUM(P8:P11)</f>
        <v>5902889.5999999996</v>
      </c>
      <c r="Q12" s="64">
        <f>SUM(Q8:Q11)</f>
        <v>17049751.32</v>
      </c>
      <c r="R12" s="63"/>
      <c r="S12" s="64">
        <f>SUM(S8:S11)</f>
        <v>0</v>
      </c>
      <c r="T12" s="64">
        <f>SUM(T8:T11)</f>
        <v>2522430.9200000004</v>
      </c>
      <c r="U12" s="63"/>
      <c r="V12" s="64">
        <f>SUM(V8:V11)</f>
        <v>17049750.300000001</v>
      </c>
      <c r="W12" s="64">
        <f>SUM(W8:W11)</f>
        <v>8425320.5200000014</v>
      </c>
      <c r="X12" s="64">
        <f>SUM(X8:X11)</f>
        <v>17049751.32</v>
      </c>
      <c r="Z12" s="64">
        <f>SUM(Z8:Z11)</f>
        <v>2001649.94</v>
      </c>
      <c r="AA12" s="64">
        <f>SUM(AA8:AA11)</f>
        <v>2022784.67</v>
      </c>
      <c r="AB12" s="63"/>
      <c r="AC12" s="64">
        <f>SUM(AC8:AC11)</f>
        <v>19051400.240000002</v>
      </c>
      <c r="AD12" s="64">
        <f>SUM(AD8:AD11)</f>
        <v>10448105.190000001</v>
      </c>
      <c r="AE12" s="64">
        <f>SUM(AE8:AE11)</f>
        <v>19051400.240000002</v>
      </c>
    </row>
    <row r="13" spans="1:31" x14ac:dyDescent="0.35"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63"/>
      <c r="X13" s="63"/>
      <c r="Z13" s="63"/>
      <c r="AA13" s="63"/>
      <c r="AB13" s="63"/>
      <c r="AC13" s="63"/>
      <c r="AD13" s="63"/>
      <c r="AE13" s="63"/>
    </row>
    <row r="14" spans="1:31" x14ac:dyDescent="0.35">
      <c r="A14" t="s">
        <v>23</v>
      </c>
      <c r="B14" s="3"/>
      <c r="C14" s="63">
        <f>'Detail Ob. and Exp. Rollforward'!D49</f>
        <v>32437</v>
      </c>
      <c r="D14" s="63">
        <f>'Detail Ob. and Exp. Rollforward'!E49</f>
        <v>32437</v>
      </c>
      <c r="E14" s="63"/>
      <c r="F14" s="63">
        <f>'Detail Ob. and Exp. Rollforward'!G49</f>
        <v>0</v>
      </c>
      <c r="G14" s="63">
        <f>'Detail Ob. and Exp. Rollforward'!H49</f>
        <v>0</v>
      </c>
      <c r="H14" s="63"/>
      <c r="I14" s="63">
        <f>C14+F14</f>
        <v>32437</v>
      </c>
      <c r="J14" s="63">
        <f>D14+G14</f>
        <v>32437</v>
      </c>
      <c r="K14" s="63"/>
      <c r="L14" s="63">
        <v>0</v>
      </c>
      <c r="M14" s="63">
        <v>0</v>
      </c>
      <c r="N14" s="63"/>
      <c r="O14" s="63">
        <f t="shared" ref="O14:O17" si="7">I14+L14</f>
        <v>32437</v>
      </c>
      <c r="P14" s="63">
        <f t="shared" ref="P14:P19" si="8">J14+M14</f>
        <v>32437</v>
      </c>
      <c r="Q14" s="63">
        <v>32437</v>
      </c>
      <c r="R14" s="63"/>
      <c r="S14" s="63">
        <v>0</v>
      </c>
      <c r="T14" s="63">
        <v>0</v>
      </c>
      <c r="U14" s="63"/>
      <c r="V14" s="63">
        <f t="shared" ref="V14:W21" si="9">O14+S14</f>
        <v>32437</v>
      </c>
      <c r="W14" s="63">
        <f t="shared" si="9"/>
        <v>32437</v>
      </c>
      <c r="X14" s="63">
        <v>32437</v>
      </c>
      <c r="Z14" s="63">
        <f>'Detail Ob. and Exp. Rollforward'!Y49</f>
        <v>0</v>
      </c>
      <c r="AA14" s="63">
        <f>'Detail Ob. and Exp. Rollforward'!Z49</f>
        <v>0</v>
      </c>
      <c r="AB14" s="63"/>
      <c r="AC14" s="63">
        <f t="shared" ref="AC14:AC21" si="10">V14+Z14</f>
        <v>32437</v>
      </c>
      <c r="AD14" s="63">
        <f t="shared" ref="AD14:AD21" si="11">W14+AA14</f>
        <v>32437</v>
      </c>
      <c r="AE14" s="244">
        <v>32437</v>
      </c>
    </row>
    <row r="15" spans="1:31" x14ac:dyDescent="0.35">
      <c r="A15" t="s">
        <v>24</v>
      </c>
      <c r="B15" s="2"/>
      <c r="C15" s="17">
        <f>'Detail Ob. and Exp. Rollforward'!D50</f>
        <v>194923</v>
      </c>
      <c r="D15" s="17">
        <f>'Detail Ob. and Exp. Rollforward'!E50</f>
        <v>194923</v>
      </c>
      <c r="E15" s="17"/>
      <c r="F15" s="17">
        <f>'Detail Ob. and Exp. Rollforward'!G50</f>
        <v>0</v>
      </c>
      <c r="G15" s="17">
        <f>'Detail Ob. and Exp. Rollforward'!H50</f>
        <v>0</v>
      </c>
      <c r="H15" s="17"/>
      <c r="I15" s="17">
        <f t="shared" ref="I15:I19" si="12">C15+F15</f>
        <v>194923</v>
      </c>
      <c r="J15" s="17">
        <f t="shared" ref="J15:J19" si="13">D15+G15</f>
        <v>194923</v>
      </c>
      <c r="K15" s="17"/>
      <c r="L15" s="17">
        <v>0</v>
      </c>
      <c r="M15" s="17">
        <v>0</v>
      </c>
      <c r="N15" s="17"/>
      <c r="O15" s="17">
        <f t="shared" si="7"/>
        <v>194923</v>
      </c>
      <c r="P15" s="17">
        <f t="shared" si="8"/>
        <v>194923</v>
      </c>
      <c r="Q15" s="17">
        <v>194923</v>
      </c>
      <c r="R15" s="17"/>
      <c r="S15" s="17">
        <v>0</v>
      </c>
      <c r="T15" s="17">
        <v>0</v>
      </c>
      <c r="U15" s="17"/>
      <c r="V15" s="17">
        <f t="shared" si="9"/>
        <v>194923</v>
      </c>
      <c r="W15" s="17">
        <f t="shared" si="9"/>
        <v>194923</v>
      </c>
      <c r="X15" s="17">
        <v>194923</v>
      </c>
      <c r="Z15" s="17">
        <f>'Detail Ob. and Exp. Rollforward'!Y50</f>
        <v>0</v>
      </c>
      <c r="AA15" s="17">
        <f>'Detail Ob. and Exp. Rollforward'!Z50</f>
        <v>0</v>
      </c>
      <c r="AB15" s="17"/>
      <c r="AC15" s="17">
        <f t="shared" si="10"/>
        <v>194923</v>
      </c>
      <c r="AD15" s="17">
        <f t="shared" si="11"/>
        <v>194923</v>
      </c>
      <c r="AE15" s="239">
        <v>194923</v>
      </c>
    </row>
    <row r="16" spans="1:31" x14ac:dyDescent="0.35">
      <c r="A16" t="s">
        <v>25</v>
      </c>
      <c r="B16" s="2"/>
      <c r="C16" s="17">
        <f>'Detail Ob. and Exp. Rollforward'!D51</f>
        <v>11341</v>
      </c>
      <c r="D16" s="17">
        <f>'Detail Ob. and Exp. Rollforward'!E51</f>
        <v>11341</v>
      </c>
      <c r="E16" s="17"/>
      <c r="F16" s="17">
        <f>'Detail Ob. and Exp. Rollforward'!G51</f>
        <v>0</v>
      </c>
      <c r="G16" s="17">
        <f>'Detail Ob. and Exp. Rollforward'!H51</f>
        <v>0</v>
      </c>
      <c r="H16" s="17"/>
      <c r="I16" s="17">
        <f t="shared" si="12"/>
        <v>11341</v>
      </c>
      <c r="J16" s="17">
        <f t="shared" si="13"/>
        <v>11341</v>
      </c>
      <c r="K16" s="17"/>
      <c r="L16" s="17">
        <v>0</v>
      </c>
      <c r="M16" s="17">
        <v>0</v>
      </c>
      <c r="N16" s="17"/>
      <c r="O16" s="17">
        <f t="shared" si="7"/>
        <v>11341</v>
      </c>
      <c r="P16" s="17">
        <f t="shared" si="8"/>
        <v>11341</v>
      </c>
      <c r="Q16" s="17">
        <v>11341</v>
      </c>
      <c r="R16" s="17"/>
      <c r="S16" s="17">
        <v>0</v>
      </c>
      <c r="T16" s="17">
        <v>0</v>
      </c>
      <c r="U16" s="17"/>
      <c r="V16" s="17">
        <f t="shared" si="9"/>
        <v>11341</v>
      </c>
      <c r="W16" s="17">
        <f t="shared" si="9"/>
        <v>11341</v>
      </c>
      <c r="X16" s="17">
        <v>11341</v>
      </c>
      <c r="Z16" s="17">
        <f>'Detail Ob. and Exp. Rollforward'!Y51</f>
        <v>0</v>
      </c>
      <c r="AA16" s="17">
        <f>'Detail Ob. and Exp. Rollforward'!Z51</f>
        <v>0</v>
      </c>
      <c r="AB16" s="17"/>
      <c r="AC16" s="17">
        <f t="shared" si="10"/>
        <v>11341</v>
      </c>
      <c r="AD16" s="17">
        <f t="shared" si="11"/>
        <v>11341</v>
      </c>
      <c r="AE16" s="239">
        <v>11341</v>
      </c>
    </row>
    <row r="17" spans="1:31" x14ac:dyDescent="0.35">
      <c r="A17" t="s">
        <v>26</v>
      </c>
      <c r="B17" s="2"/>
      <c r="C17" s="17">
        <f>'Detail Ob. and Exp. Rollforward'!D52</f>
        <v>20096</v>
      </c>
      <c r="D17" s="17">
        <f>'Detail Ob. and Exp. Rollforward'!E52</f>
        <v>20096</v>
      </c>
      <c r="E17" s="17"/>
      <c r="F17" s="17">
        <f>'Detail Ob. and Exp. Rollforward'!G52</f>
        <v>0</v>
      </c>
      <c r="G17" s="17">
        <f>'Detail Ob. and Exp. Rollforward'!H52</f>
        <v>0</v>
      </c>
      <c r="H17" s="17"/>
      <c r="I17" s="17">
        <f t="shared" si="12"/>
        <v>20096</v>
      </c>
      <c r="J17" s="17">
        <f t="shared" si="13"/>
        <v>20096</v>
      </c>
      <c r="K17" s="17"/>
      <c r="L17" s="17">
        <v>0</v>
      </c>
      <c r="M17" s="17">
        <v>0</v>
      </c>
      <c r="N17" s="17"/>
      <c r="O17" s="17">
        <f t="shared" si="7"/>
        <v>20096</v>
      </c>
      <c r="P17" s="17">
        <f t="shared" si="8"/>
        <v>20096</v>
      </c>
      <c r="Q17" s="17">
        <v>20096</v>
      </c>
      <c r="R17" s="17"/>
      <c r="S17" s="17">
        <v>0</v>
      </c>
      <c r="T17" s="17">
        <v>0</v>
      </c>
      <c r="U17" s="17"/>
      <c r="V17" s="17">
        <f t="shared" si="9"/>
        <v>20096</v>
      </c>
      <c r="W17" s="17">
        <f t="shared" si="9"/>
        <v>20096</v>
      </c>
      <c r="X17" s="17">
        <v>20096</v>
      </c>
      <c r="Z17" s="17">
        <f>'Detail Ob. and Exp. Rollforward'!Y52</f>
        <v>0</v>
      </c>
      <c r="AA17" s="17">
        <f>'Detail Ob. and Exp. Rollforward'!Z52</f>
        <v>0</v>
      </c>
      <c r="AB17" s="17"/>
      <c r="AC17" s="17">
        <f t="shared" si="10"/>
        <v>20096</v>
      </c>
      <c r="AD17" s="17">
        <f t="shared" si="11"/>
        <v>20096</v>
      </c>
      <c r="AE17" s="239">
        <v>20096</v>
      </c>
    </row>
    <row r="18" spans="1:31" x14ac:dyDescent="0.35">
      <c r="A18" t="s">
        <v>27</v>
      </c>
      <c r="B18" s="2"/>
      <c r="C18" s="17">
        <f>'Detail Ob. and Exp. Rollforward'!D53</f>
        <v>127614</v>
      </c>
      <c r="D18" s="17">
        <f>'Detail Ob. and Exp. Rollforward'!E53</f>
        <v>127614</v>
      </c>
      <c r="E18" s="17"/>
      <c r="F18" s="17">
        <f>'Detail Ob. and Exp. Rollforward'!G53</f>
        <v>0</v>
      </c>
      <c r="G18" s="17">
        <f>'Detail Ob. and Exp. Rollforward'!H53</f>
        <v>0</v>
      </c>
      <c r="H18" s="17"/>
      <c r="I18" s="17">
        <f t="shared" si="12"/>
        <v>127614</v>
      </c>
      <c r="J18" s="17">
        <f t="shared" si="13"/>
        <v>127614</v>
      </c>
      <c r="K18" s="17"/>
      <c r="L18" s="17">
        <v>0</v>
      </c>
      <c r="M18" s="17">
        <v>0</v>
      </c>
      <c r="N18" s="17"/>
      <c r="O18" s="17">
        <f>I18+L18</f>
        <v>127614</v>
      </c>
      <c r="P18" s="17">
        <f t="shared" si="8"/>
        <v>127614</v>
      </c>
      <c r="Q18" s="17">
        <v>127614</v>
      </c>
      <c r="R18" s="17"/>
      <c r="S18" s="17">
        <v>0</v>
      </c>
      <c r="T18" s="17">
        <v>0</v>
      </c>
      <c r="U18" s="17"/>
      <c r="V18" s="17">
        <f t="shared" si="9"/>
        <v>127614</v>
      </c>
      <c r="W18" s="17">
        <f t="shared" si="9"/>
        <v>127614</v>
      </c>
      <c r="X18" s="17">
        <v>127614</v>
      </c>
      <c r="Z18" s="17">
        <f>'Detail Ob. and Exp. Rollforward'!Y53</f>
        <v>0</v>
      </c>
      <c r="AA18" s="17">
        <f>'Detail Ob. and Exp. Rollforward'!Z53</f>
        <v>0</v>
      </c>
      <c r="AB18" s="17"/>
      <c r="AC18" s="17">
        <f t="shared" si="10"/>
        <v>127614</v>
      </c>
      <c r="AD18" s="17">
        <f t="shared" si="11"/>
        <v>127614</v>
      </c>
      <c r="AE18" s="239">
        <v>127614</v>
      </c>
    </row>
    <row r="19" spans="1:31" x14ac:dyDescent="0.35">
      <c r="A19" t="s">
        <v>28</v>
      </c>
      <c r="B19" s="2"/>
      <c r="C19" s="17">
        <f>'Detail Ob. and Exp. Rollforward'!D54</f>
        <v>10469379.359999999</v>
      </c>
      <c r="D19" s="17">
        <f>'Detail Ob. and Exp. Rollforward'!E54</f>
        <v>10469379.359999999</v>
      </c>
      <c r="E19" s="17"/>
      <c r="F19" s="17">
        <f>'Detail Ob. and Exp. Rollforward'!G54</f>
        <v>0</v>
      </c>
      <c r="G19" s="17">
        <f>'Detail Ob. and Exp. Rollforward'!H54</f>
        <v>0</v>
      </c>
      <c r="H19" s="17"/>
      <c r="I19" s="17">
        <f t="shared" si="12"/>
        <v>10469379.359999999</v>
      </c>
      <c r="J19" s="17">
        <f t="shared" si="13"/>
        <v>10469379.359999999</v>
      </c>
      <c r="K19" s="17"/>
      <c r="L19" s="17">
        <v>0</v>
      </c>
      <c r="M19" s="17">
        <v>0</v>
      </c>
      <c r="N19" s="17"/>
      <c r="O19" s="17">
        <f>I19+L19</f>
        <v>10469379.359999999</v>
      </c>
      <c r="P19" s="17">
        <f t="shared" si="8"/>
        <v>10469379.359999999</v>
      </c>
      <c r="Q19" s="17">
        <v>10469379</v>
      </c>
      <c r="R19" s="17"/>
      <c r="S19" s="17">
        <v>0</v>
      </c>
      <c r="T19" s="17">
        <v>0</v>
      </c>
      <c r="U19" s="17"/>
      <c r="V19" s="17">
        <f t="shared" si="9"/>
        <v>10469379.359999999</v>
      </c>
      <c r="W19" s="17">
        <f t="shared" si="9"/>
        <v>10469379.359999999</v>
      </c>
      <c r="X19" s="17">
        <v>10469379.359999999</v>
      </c>
      <c r="Z19" s="17">
        <f>'Detail Ob. and Exp. Rollforward'!Y54</f>
        <v>0</v>
      </c>
      <c r="AA19" s="17">
        <f>'Detail Ob. and Exp. Rollforward'!Z54</f>
        <v>0</v>
      </c>
      <c r="AB19" s="17"/>
      <c r="AC19" s="17">
        <f t="shared" si="10"/>
        <v>10469379.359999999</v>
      </c>
      <c r="AD19" s="17">
        <f t="shared" si="11"/>
        <v>10469379.359999999</v>
      </c>
      <c r="AE19" s="239">
        <v>10469379.359999999</v>
      </c>
    </row>
    <row r="20" spans="1:31" x14ac:dyDescent="0.35">
      <c r="A20" t="s">
        <v>29</v>
      </c>
      <c r="B20" s="2"/>
      <c r="C20" s="17">
        <v>0</v>
      </c>
      <c r="D20" s="17">
        <v>0</v>
      </c>
      <c r="E20" s="17"/>
      <c r="F20" s="17">
        <v>0</v>
      </c>
      <c r="G20" s="17">
        <v>0</v>
      </c>
      <c r="H20" s="17"/>
      <c r="I20" s="17">
        <f t="shared" ref="I20:I22" si="14">C20+F20</f>
        <v>0</v>
      </c>
      <c r="J20" s="17">
        <f t="shared" ref="J20:J22" si="15">D20+G20</f>
        <v>0</v>
      </c>
      <c r="K20" s="17"/>
      <c r="L20" s="17">
        <v>0</v>
      </c>
      <c r="M20" s="17">
        <v>0</v>
      </c>
      <c r="N20" s="17"/>
      <c r="O20" s="17">
        <f t="shared" ref="O20:O22" si="16">I20+L20</f>
        <v>0</v>
      </c>
      <c r="P20" s="17">
        <f t="shared" ref="P20:P22" si="17">J20+M20</f>
        <v>0</v>
      </c>
      <c r="Q20" s="17">
        <v>0</v>
      </c>
      <c r="R20" s="17"/>
      <c r="S20" s="17">
        <v>0</v>
      </c>
      <c r="T20" s="17">
        <v>0</v>
      </c>
      <c r="U20" s="17"/>
      <c r="V20" s="17">
        <f t="shared" si="9"/>
        <v>0</v>
      </c>
      <c r="W20" s="17">
        <f t="shared" si="9"/>
        <v>0</v>
      </c>
      <c r="X20" s="17">
        <v>816000</v>
      </c>
      <c r="Z20" s="17">
        <f>'Detail Ob. and Exp. Rollforward'!Y55+'Detail Ob. and Exp. Rollforward'!Y56+'Detail Ob. and Exp. Rollforward'!Y57+'Detail Ob. and Exp. Rollforward'!Y58</f>
        <v>0</v>
      </c>
      <c r="AA20" s="17">
        <f>'Detail Ob. and Exp. Rollforward'!Z55+'Detail Ob. and Exp. Rollforward'!Z56+'Detail Ob. and Exp. Rollforward'!Z57+'Detail Ob. and Exp. Rollforward'!Z58</f>
        <v>0</v>
      </c>
      <c r="AB20" s="17"/>
      <c r="AC20" s="17">
        <f t="shared" si="10"/>
        <v>0</v>
      </c>
      <c r="AD20" s="17">
        <f t="shared" si="11"/>
        <v>0</v>
      </c>
      <c r="AE20" s="239">
        <v>816000</v>
      </c>
    </row>
    <row r="21" spans="1:31" x14ac:dyDescent="0.35">
      <c r="A21" t="s">
        <v>30</v>
      </c>
      <c r="B21" s="2"/>
      <c r="C21" s="17">
        <v>0</v>
      </c>
      <c r="D21" s="17">
        <v>0</v>
      </c>
      <c r="E21" s="17"/>
      <c r="F21" s="17">
        <v>0</v>
      </c>
      <c r="G21" s="17">
        <v>0</v>
      </c>
      <c r="H21" s="17"/>
      <c r="I21" s="17">
        <f t="shared" si="14"/>
        <v>0</v>
      </c>
      <c r="J21" s="17">
        <f t="shared" si="15"/>
        <v>0</v>
      </c>
      <c r="K21" s="17"/>
      <c r="L21" s="17">
        <v>0</v>
      </c>
      <c r="M21" s="17">
        <v>0</v>
      </c>
      <c r="N21" s="17"/>
      <c r="O21" s="17">
        <f t="shared" si="16"/>
        <v>0</v>
      </c>
      <c r="P21" s="17">
        <f t="shared" si="17"/>
        <v>0</v>
      </c>
      <c r="Q21" s="17">
        <v>0</v>
      </c>
      <c r="R21" s="17"/>
      <c r="S21" s="17">
        <v>0</v>
      </c>
      <c r="T21" s="17">
        <v>0</v>
      </c>
      <c r="U21" s="17"/>
      <c r="V21" s="17">
        <f t="shared" si="9"/>
        <v>0</v>
      </c>
      <c r="W21" s="17">
        <f t="shared" si="9"/>
        <v>0</v>
      </c>
      <c r="X21" s="17">
        <v>1240000</v>
      </c>
      <c r="Z21" s="17">
        <f>'Detail Ob. and Exp. Rollforward'!Y59</f>
        <v>0</v>
      </c>
      <c r="AA21" s="17">
        <f>'Detail Ob. and Exp. Rollforward'!Z59</f>
        <v>0</v>
      </c>
      <c r="AB21" s="17"/>
      <c r="AC21" s="17">
        <f t="shared" si="10"/>
        <v>0</v>
      </c>
      <c r="AD21" s="17">
        <f t="shared" si="11"/>
        <v>0</v>
      </c>
      <c r="AE21" s="239">
        <v>1240000</v>
      </c>
    </row>
    <row r="22" spans="1:31" x14ac:dyDescent="0.35">
      <c r="A22" t="s">
        <v>31</v>
      </c>
      <c r="B22" s="2"/>
      <c r="C22" s="17">
        <v>0</v>
      </c>
      <c r="D22" s="17">
        <v>0</v>
      </c>
      <c r="E22" s="17"/>
      <c r="F22" s="17">
        <v>0</v>
      </c>
      <c r="G22" s="17">
        <v>0</v>
      </c>
      <c r="H22" s="17"/>
      <c r="I22" s="17">
        <f t="shared" si="14"/>
        <v>0</v>
      </c>
      <c r="J22" s="17">
        <f t="shared" si="15"/>
        <v>0</v>
      </c>
      <c r="K22" s="17"/>
      <c r="L22" s="17">
        <v>0</v>
      </c>
      <c r="M22" s="17">
        <v>0</v>
      </c>
      <c r="N22" s="17"/>
      <c r="O22" s="17">
        <f t="shared" si="16"/>
        <v>0</v>
      </c>
      <c r="P22" s="17">
        <f t="shared" si="17"/>
        <v>0</v>
      </c>
      <c r="Q22" s="17">
        <v>0</v>
      </c>
      <c r="R22" s="17"/>
      <c r="S22" s="17">
        <v>0</v>
      </c>
      <c r="T22" s="17">
        <v>0</v>
      </c>
      <c r="U22" s="17"/>
      <c r="V22" s="17">
        <f t="shared" ref="V22" si="18">O22+S22</f>
        <v>0</v>
      </c>
      <c r="W22" s="17">
        <f t="shared" ref="W22" si="19">P22+T22</f>
        <v>0</v>
      </c>
      <c r="X22" s="17">
        <v>0</v>
      </c>
      <c r="Z22" s="17">
        <f>'Detail Ob. and Exp. Rollforward'!Y60</f>
        <v>0</v>
      </c>
      <c r="AA22" s="17">
        <v>0</v>
      </c>
      <c r="AB22" s="17"/>
      <c r="AC22" s="17">
        <f t="shared" ref="AC22" si="20">V22+Z22</f>
        <v>0</v>
      </c>
      <c r="AD22" s="17">
        <f t="shared" ref="AD22" si="21">W22+AA22</f>
        <v>0</v>
      </c>
      <c r="AE22" s="239">
        <v>69100</v>
      </c>
    </row>
    <row r="23" spans="1:31" x14ac:dyDescent="0.35">
      <c r="A23" t="s">
        <v>1030</v>
      </c>
      <c r="B23" s="2"/>
      <c r="C23" s="17">
        <v>0</v>
      </c>
      <c r="D23" s="17">
        <v>0</v>
      </c>
      <c r="E23" s="17"/>
      <c r="F23" s="17">
        <v>0</v>
      </c>
      <c r="G23" s="17">
        <v>0</v>
      </c>
      <c r="H23" s="17"/>
      <c r="I23" s="17">
        <f t="shared" ref="I23" si="22">C23+F23</f>
        <v>0</v>
      </c>
      <c r="J23" s="17">
        <f t="shared" ref="J23" si="23">D23+G23</f>
        <v>0</v>
      </c>
      <c r="K23" s="17"/>
      <c r="L23" s="17">
        <v>0</v>
      </c>
      <c r="M23" s="17">
        <v>0</v>
      </c>
      <c r="N23" s="17"/>
      <c r="O23" s="17">
        <f t="shared" ref="O23" si="24">I23+L23</f>
        <v>0</v>
      </c>
      <c r="P23" s="17">
        <f t="shared" ref="P23" si="25">J23+M23</f>
        <v>0</v>
      </c>
      <c r="Q23" s="17"/>
      <c r="R23" s="17"/>
      <c r="S23" s="17">
        <v>0</v>
      </c>
      <c r="T23" s="17">
        <v>0</v>
      </c>
      <c r="U23" s="17"/>
      <c r="V23" s="17">
        <f t="shared" ref="V23" si="26">P23+S23</f>
        <v>0</v>
      </c>
      <c r="W23" s="17">
        <f t="shared" ref="W23" si="27">Q23+T23</f>
        <v>0</v>
      </c>
      <c r="X23" s="17"/>
      <c r="Z23" s="17">
        <f>'Detail Ob. and Exp. Rollforward'!Y61</f>
        <v>1000000</v>
      </c>
      <c r="AA23" s="17">
        <f>'Detail Ob. and Exp. Rollforward'!Z61</f>
        <v>348205.29000000004</v>
      </c>
      <c r="AB23" s="17"/>
      <c r="AC23" s="17">
        <f t="shared" ref="AC23" si="28">W23+Z23</f>
        <v>1000000</v>
      </c>
      <c r="AD23" s="17">
        <f t="shared" ref="AD23" si="29">X23+AA23</f>
        <v>348205.29000000004</v>
      </c>
      <c r="AE23" s="239">
        <v>1000000</v>
      </c>
    </row>
    <row r="24" spans="1:31" x14ac:dyDescent="0.35">
      <c r="A24" t="s">
        <v>32</v>
      </c>
      <c r="B24" s="3"/>
      <c r="C24" s="64">
        <f t="shared" ref="C24:D24" si="30">SUM(C14:C23)</f>
        <v>10855790.359999999</v>
      </c>
      <c r="D24" s="64">
        <f t="shared" si="30"/>
        <v>10855790.359999999</v>
      </c>
      <c r="E24" s="63"/>
      <c r="F24" s="64">
        <f t="shared" ref="F24:G24" si="31">SUM(F14:F23)</f>
        <v>0</v>
      </c>
      <c r="G24" s="64">
        <f t="shared" si="31"/>
        <v>0</v>
      </c>
      <c r="H24" s="63"/>
      <c r="I24" s="64">
        <f t="shared" ref="I24:J24" si="32">SUM(I14:I23)</f>
        <v>10855790.359999999</v>
      </c>
      <c r="J24" s="64">
        <f t="shared" si="32"/>
        <v>10855790.359999999</v>
      </c>
      <c r="K24" s="63"/>
      <c r="L24" s="64">
        <f t="shared" ref="L24:M24" si="33">SUM(L14:L23)</f>
        <v>0</v>
      </c>
      <c r="M24" s="64">
        <f t="shared" si="33"/>
        <v>0</v>
      </c>
      <c r="N24" s="63"/>
      <c r="O24" s="64">
        <f t="shared" ref="O24:Q24" si="34">SUM(O14:O23)</f>
        <v>10855790.359999999</v>
      </c>
      <c r="P24" s="64">
        <f t="shared" si="34"/>
        <v>10855790.359999999</v>
      </c>
      <c r="Q24" s="64">
        <f t="shared" si="34"/>
        <v>10855790</v>
      </c>
      <c r="R24" s="63"/>
      <c r="S24" s="64">
        <f t="shared" ref="S24:T24" si="35">SUM(S14:S23)</f>
        <v>0</v>
      </c>
      <c r="T24" s="64">
        <f t="shared" si="35"/>
        <v>0</v>
      </c>
      <c r="U24" s="63"/>
      <c r="V24" s="64">
        <f t="shared" ref="V24:X24" si="36">SUM(V14:V23)</f>
        <v>10855790.359999999</v>
      </c>
      <c r="W24" s="64">
        <f t="shared" si="36"/>
        <v>10855790.359999999</v>
      </c>
      <c r="X24" s="64">
        <f t="shared" si="36"/>
        <v>12911790.359999999</v>
      </c>
      <c r="Z24" s="64">
        <f t="shared" ref="Z24:AA24" si="37">SUM(Z14:Z23)</f>
        <v>1000000</v>
      </c>
      <c r="AA24" s="64">
        <f t="shared" si="37"/>
        <v>348205.29000000004</v>
      </c>
      <c r="AB24" s="63"/>
      <c r="AC24" s="64">
        <f>SUM(AC14:AC23)</f>
        <v>11855790.359999999</v>
      </c>
      <c r="AD24" s="64">
        <f t="shared" ref="AD24:AE24" si="38">SUM(AD14:AD23)</f>
        <v>11203995.649999999</v>
      </c>
      <c r="AE24" s="64">
        <f t="shared" si="38"/>
        <v>13980890.359999999</v>
      </c>
    </row>
    <row r="25" spans="1:31" x14ac:dyDescent="0.35">
      <c r="B25" s="2"/>
      <c r="C25" s="63"/>
      <c r="D25" s="63"/>
      <c r="E25" s="63"/>
      <c r="F25" s="63"/>
      <c r="G25" s="63"/>
      <c r="H25" s="63"/>
      <c r="I25" s="63"/>
      <c r="J25" s="63"/>
      <c r="K25" s="63"/>
      <c r="L25" s="63"/>
      <c r="M25" s="63"/>
      <c r="N25" s="63"/>
      <c r="O25" s="63"/>
      <c r="P25" s="63"/>
      <c r="Q25" s="63"/>
      <c r="R25" s="63"/>
      <c r="S25" s="63"/>
      <c r="T25" s="63"/>
      <c r="U25" s="63"/>
      <c r="V25" s="63"/>
      <c r="W25" s="63"/>
      <c r="X25" s="63"/>
      <c r="Z25" s="63"/>
      <c r="AA25" s="63"/>
      <c r="AB25" s="63"/>
      <c r="AC25" s="63"/>
      <c r="AD25" s="63"/>
      <c r="AE25" s="63"/>
    </row>
    <row r="26" spans="1:31" s="4" customFormat="1" ht="15" thickBot="1" x14ac:dyDescent="0.4">
      <c r="A26" s="4" t="s">
        <v>33</v>
      </c>
      <c r="B26" s="5"/>
      <c r="C26" s="65">
        <f>C12+C24</f>
        <v>23901165.359999999</v>
      </c>
      <c r="D26" s="65">
        <f>D12+D24</f>
        <v>11440981.92</v>
      </c>
      <c r="E26" s="66"/>
      <c r="F26" s="65">
        <f>F12+F24</f>
        <v>1999999.9800000002</v>
      </c>
      <c r="G26" s="65">
        <f>G12+G24</f>
        <v>3865999</v>
      </c>
      <c r="H26" s="66"/>
      <c r="I26" s="65">
        <f>I12+I24</f>
        <v>25901165.34</v>
      </c>
      <c r="J26" s="65">
        <f>J12+J24</f>
        <v>15306980.92</v>
      </c>
      <c r="K26" s="66"/>
      <c r="L26" s="65">
        <f>L12+L24</f>
        <v>2004375.32</v>
      </c>
      <c r="M26" s="65">
        <f>M12+M24</f>
        <v>1451699.04</v>
      </c>
      <c r="N26" s="66"/>
      <c r="O26" s="65">
        <f>O12+O24</f>
        <v>27905540.66</v>
      </c>
      <c r="P26" s="65">
        <f>P12+P24</f>
        <v>16758679.959999999</v>
      </c>
      <c r="Q26" s="65">
        <f>Q12+Q24</f>
        <v>27905541.32</v>
      </c>
      <c r="R26" s="66"/>
      <c r="S26" s="65">
        <f>S12+S24</f>
        <v>0</v>
      </c>
      <c r="T26" s="65">
        <f>T12+T24</f>
        <v>2522430.9200000004</v>
      </c>
      <c r="U26" s="66"/>
      <c r="V26" s="65">
        <f>V12+V24</f>
        <v>27905540.66</v>
      </c>
      <c r="W26" s="65">
        <f>W12+W24</f>
        <v>19281110.880000003</v>
      </c>
      <c r="X26" s="65">
        <f>X12+X24</f>
        <v>29961541.68</v>
      </c>
      <c r="Z26" s="65">
        <f>Z12+Z24</f>
        <v>3001649.94</v>
      </c>
      <c r="AA26" s="65">
        <f>AA12+AA24</f>
        <v>2370989.96</v>
      </c>
      <c r="AB26" s="66"/>
      <c r="AC26" s="65">
        <f>AC12+AC24</f>
        <v>30907190.600000001</v>
      </c>
      <c r="AD26" s="65">
        <f>AD12+AD24</f>
        <v>21652100.84</v>
      </c>
      <c r="AE26" s="65">
        <f>AE12+AE24</f>
        <v>33032290.600000001</v>
      </c>
    </row>
    <row r="27" spans="1:31" ht="15" thickTop="1" x14ac:dyDescent="0.35">
      <c r="C27" s="63"/>
      <c r="D27" s="63"/>
      <c r="E27" s="63"/>
      <c r="F27" s="63"/>
      <c r="G27" s="63"/>
      <c r="H27" s="63"/>
      <c r="I27" s="63"/>
      <c r="J27" s="63"/>
      <c r="K27" s="63"/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63"/>
      <c r="W27" s="63"/>
      <c r="X27" s="63"/>
    </row>
    <row r="28" spans="1:31" x14ac:dyDescent="0.35">
      <c r="C28" s="63"/>
      <c r="D28" s="63"/>
      <c r="E28" s="63"/>
      <c r="F28" s="63"/>
      <c r="G28" s="63"/>
      <c r="H28" s="63"/>
      <c r="I28" s="63"/>
      <c r="J28" s="63"/>
      <c r="K28" s="63"/>
      <c r="L28" s="63"/>
      <c r="M28" s="63"/>
      <c r="N28" s="63"/>
      <c r="O28" s="63"/>
      <c r="P28" s="63"/>
      <c r="Q28" s="63"/>
      <c r="R28" s="63"/>
      <c r="S28" s="63"/>
      <c r="T28" s="63"/>
      <c r="U28" s="63"/>
      <c r="V28" s="63"/>
      <c r="W28" s="63"/>
      <c r="X28" s="63"/>
    </row>
    <row r="29" spans="1:31" x14ac:dyDescent="0.35">
      <c r="A29" s="9" t="s">
        <v>34</v>
      </c>
      <c r="C29" s="63"/>
      <c r="D29" s="63"/>
      <c r="E29" s="63"/>
      <c r="F29" s="63"/>
      <c r="G29" s="63"/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/>
      <c r="W29" s="63"/>
      <c r="X29" s="63"/>
    </row>
    <row r="30" spans="1:31" x14ac:dyDescent="0.35">
      <c r="A30" t="s">
        <v>35</v>
      </c>
      <c r="C30" s="63">
        <f>C26</f>
        <v>23901165.359999999</v>
      </c>
      <c r="D30" s="63">
        <f>D26</f>
        <v>11440981.92</v>
      </c>
      <c r="E30" s="63"/>
      <c r="F30" s="63">
        <f>F26</f>
        <v>1999999.9800000002</v>
      </c>
      <c r="G30" s="63">
        <f>G26</f>
        <v>3865999</v>
      </c>
      <c r="H30" s="63"/>
      <c r="I30" s="63">
        <f>I26</f>
        <v>25901165.34</v>
      </c>
      <c r="J30" s="63">
        <f>J26</f>
        <v>15306980.92</v>
      </c>
      <c r="K30" s="63"/>
      <c r="L30" s="63">
        <f>L26</f>
        <v>2004375.32</v>
      </c>
      <c r="M30" s="63">
        <f>M26</f>
        <v>1451699.04</v>
      </c>
      <c r="N30" s="63"/>
      <c r="O30" s="63">
        <f>O26</f>
        <v>27905540.66</v>
      </c>
      <c r="P30" s="63">
        <f>P26</f>
        <v>16758679.959999999</v>
      </c>
      <c r="Q30" s="63">
        <f>Q26</f>
        <v>27905541.32</v>
      </c>
      <c r="R30" s="63"/>
      <c r="S30" s="63">
        <f>S26</f>
        <v>0</v>
      </c>
      <c r="T30" s="63">
        <f>T26</f>
        <v>2522430.9200000004</v>
      </c>
      <c r="U30" s="63"/>
      <c r="V30" s="63">
        <f>V26</f>
        <v>27905540.66</v>
      </c>
      <c r="W30" s="63">
        <f>W26</f>
        <v>19281110.880000003</v>
      </c>
      <c r="X30" s="63">
        <f>X26</f>
        <v>29961541.68</v>
      </c>
      <c r="Z30" s="63">
        <f>Z26</f>
        <v>3001649.94</v>
      </c>
      <c r="AA30" s="63">
        <f>AA26</f>
        <v>2370989.96</v>
      </c>
      <c r="AB30" s="63"/>
      <c r="AC30" s="63">
        <f>AC26</f>
        <v>30907190.600000001</v>
      </c>
      <c r="AD30" s="63">
        <f>AD26</f>
        <v>21652100.84</v>
      </c>
      <c r="AE30" s="63">
        <f>AE26</f>
        <v>33032290.600000001</v>
      </c>
    </row>
    <row r="31" spans="1:31" x14ac:dyDescent="0.35">
      <c r="A31" t="s">
        <v>36</v>
      </c>
      <c r="C31" s="17">
        <f>'Detail Ob. and Exp. Rollforward'!D68</f>
        <v>23901165</v>
      </c>
      <c r="D31" s="17">
        <f>'Detail Ob. and Exp. Rollforward'!E68</f>
        <v>11440982</v>
      </c>
      <c r="E31" s="17"/>
      <c r="F31" s="17">
        <f>'Detail Ob. and Exp. Rollforward'!G68</f>
        <v>1999999.98</v>
      </c>
      <c r="G31" s="17">
        <f>'Detail Ob. and Exp. Rollforward'!H68</f>
        <v>3865998.31</v>
      </c>
      <c r="H31" s="17"/>
      <c r="I31" s="17">
        <f>'Detail Ob. and Exp. Rollforward'!J68</f>
        <v>25901164.98</v>
      </c>
      <c r="J31" s="17">
        <f>'Detail Ob. and Exp. Rollforward'!K68</f>
        <v>15306980.310000001</v>
      </c>
      <c r="K31" s="17"/>
      <c r="L31" s="17">
        <f>'Detail Ob. and Exp. Rollforward'!M68</f>
        <v>2004920.3200000001</v>
      </c>
      <c r="M31" s="17">
        <f>'Detail Ob. and Exp. Rollforward'!N68</f>
        <v>1451699.04</v>
      </c>
      <c r="N31" s="17"/>
      <c r="O31" s="17">
        <f>'Detail Ob. and Exp. Rollforward'!P68</f>
        <v>27905540.300000001</v>
      </c>
      <c r="P31" s="17">
        <f>'Detail Ob. and Exp. Rollforward'!Q68</f>
        <v>16758679.35</v>
      </c>
      <c r="Q31" s="17">
        <v>27905541.32</v>
      </c>
      <c r="R31" s="17"/>
      <c r="S31" s="17">
        <f>'Detail Ob. and Exp. Rollforward'!S68</f>
        <v>0</v>
      </c>
      <c r="T31" s="17">
        <f>'Detail Ob. and Exp. Rollforward'!T68</f>
        <v>2522430.92</v>
      </c>
      <c r="U31" s="17"/>
      <c r="V31" s="17">
        <f>'Detail Ob. and Exp. Rollforward'!V68</f>
        <v>27905540.300000001</v>
      </c>
      <c r="W31" s="17">
        <f>'Detail Ob. and Exp. Rollforward'!W68</f>
        <v>19281110.27</v>
      </c>
      <c r="X31" s="17">
        <v>29961541.32</v>
      </c>
      <c r="Z31" s="17">
        <f>'Detail Ob. and Exp. Rollforward'!Y68</f>
        <v>3001649.54</v>
      </c>
      <c r="AA31" s="17">
        <f>'Detail Ob. and Exp. Rollforward'!Z68</f>
        <v>2370989.96</v>
      </c>
      <c r="AB31" s="17"/>
      <c r="AC31" s="17">
        <f>'Detail Ob. and Exp. Rollforward'!AB68</f>
        <v>30907190.240000002</v>
      </c>
      <c r="AD31" s="17">
        <f>'Detail Ob. and Exp. Rollforward'!AC68</f>
        <v>21652100.48</v>
      </c>
      <c r="AE31" s="239">
        <v>33032291.260000002</v>
      </c>
    </row>
    <row r="32" spans="1:31" ht="15" thickBot="1" x14ac:dyDescent="0.4">
      <c r="A32" t="s">
        <v>37</v>
      </c>
      <c r="C32" s="67">
        <f>C26-C31</f>
        <v>0.35999999940395355</v>
      </c>
      <c r="D32" s="67">
        <f>D26-D31</f>
        <v>-8.0000000074505806E-2</v>
      </c>
      <c r="E32" s="63"/>
      <c r="F32" s="67">
        <f>F26-F31</f>
        <v>0</v>
      </c>
      <c r="G32" s="67">
        <f>G26-G31</f>
        <v>0.68999999994412065</v>
      </c>
      <c r="H32" s="63"/>
      <c r="I32" s="67">
        <f>I26-I31</f>
        <v>0.35999999940395355</v>
      </c>
      <c r="J32" s="67">
        <f>J26-J31</f>
        <v>0.60999999940395355</v>
      </c>
      <c r="K32" s="63"/>
      <c r="L32" s="67">
        <f>L26-L31</f>
        <v>-545</v>
      </c>
      <c r="M32" s="67">
        <f>M26-M31</f>
        <v>0</v>
      </c>
      <c r="N32" s="63"/>
      <c r="O32" s="67">
        <f>O26-O31</f>
        <v>0.35999999940395355</v>
      </c>
      <c r="P32" s="67">
        <f>P26-P31</f>
        <v>0.60999999940395355</v>
      </c>
      <c r="Q32" s="67">
        <f>Q26-Q31</f>
        <v>0</v>
      </c>
      <c r="R32" s="63"/>
      <c r="S32" s="67">
        <f>S26-S31</f>
        <v>0</v>
      </c>
      <c r="T32" s="67">
        <f>T26-T31</f>
        <v>0</v>
      </c>
      <c r="U32" s="63"/>
      <c r="V32" s="67">
        <f>V26-V31</f>
        <v>0.35999999940395355</v>
      </c>
      <c r="W32" s="67">
        <f>W26-W31</f>
        <v>0.61000000312924385</v>
      </c>
      <c r="X32" s="67">
        <f>X26-X31</f>
        <v>0.35999999940395355</v>
      </c>
      <c r="Z32" s="67">
        <f>Z26-Z31</f>
        <v>0.39999999990686774</v>
      </c>
      <c r="AA32" s="67">
        <f>AA26-AA31</f>
        <v>0</v>
      </c>
      <c r="AB32" s="63"/>
      <c r="AC32" s="67">
        <f>AC26-AC31</f>
        <v>0.35999999940395355</v>
      </c>
      <c r="AD32" s="67">
        <f>AD26-AD31</f>
        <v>0.35999999940395355</v>
      </c>
      <c r="AE32" s="67">
        <f>AE26-AE31</f>
        <v>-0.66000000014901161</v>
      </c>
    </row>
    <row r="33" spans="3:30" ht="16.5" customHeight="1" thickTop="1" x14ac:dyDescent="0.35"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R33" s="2"/>
      <c r="S33" s="2"/>
      <c r="T33" s="2"/>
      <c r="U33" s="2"/>
      <c r="V33" s="2"/>
      <c r="W33" s="2"/>
      <c r="AC33" s="111"/>
      <c r="AD33" s="111"/>
    </row>
    <row r="34" spans="3:30" ht="18" customHeight="1" x14ac:dyDescent="0.35">
      <c r="N34" s="2"/>
      <c r="O34" s="2"/>
      <c r="P34" s="2"/>
      <c r="U34" s="2"/>
      <c r="V34" s="2"/>
      <c r="W34" s="2"/>
      <c r="Z34" s="236"/>
    </row>
    <row r="36" spans="3:30" ht="19.5" customHeight="1" x14ac:dyDescent="0.35"/>
    <row r="40" spans="3:30" x14ac:dyDescent="0.35">
      <c r="G40" s="2"/>
    </row>
    <row r="41" spans="3:30" x14ac:dyDescent="0.35">
      <c r="G41" s="2"/>
    </row>
    <row r="42" spans="3:30" x14ac:dyDescent="0.35">
      <c r="G42" s="2"/>
    </row>
    <row r="43" spans="3:30" x14ac:dyDescent="0.35">
      <c r="G43" s="2"/>
    </row>
  </sheetData>
  <mergeCells count="9">
    <mergeCell ref="C6:D6"/>
    <mergeCell ref="I6:J6"/>
    <mergeCell ref="O6:Q6"/>
    <mergeCell ref="Z6:AA6"/>
    <mergeCell ref="AC6:AE6"/>
    <mergeCell ref="S6:T6"/>
    <mergeCell ref="V6:X6"/>
    <mergeCell ref="L6:M6"/>
    <mergeCell ref="F6:G6"/>
  </mergeCells>
  <pageMargins left="0.7" right="0.7" top="0.75" bottom="0.75" header="0.3" footer="0.3"/>
  <pageSetup paperSize="5" scale="62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CF8D3E-7651-403C-BE5D-7B84060FBDA4}">
  <dimension ref="A1:S516"/>
  <sheetViews>
    <sheetView showGridLines="0" workbookViewId="0">
      <pane ySplit="26" topLeftCell="A27" activePane="bottomLeft" state="frozen"/>
      <selection activeCell="AC43" sqref="AC43"/>
      <selection pane="bottomLeft" activeCell="N295" sqref="N295"/>
    </sheetView>
  </sheetViews>
  <sheetFormatPr defaultColWidth="9.1796875" defaultRowHeight="14.5" x14ac:dyDescent="0.35"/>
  <cols>
    <col min="1" max="1" width="14.1796875" style="187" customWidth="1"/>
    <col min="2" max="2" width="18.81640625" style="187" customWidth="1"/>
    <col min="3" max="15" width="14.54296875" style="187" customWidth="1"/>
    <col min="16" max="16" width="10.81640625" style="187" bestFit="1" customWidth="1"/>
    <col min="17" max="18" width="9.1796875" style="187"/>
    <col min="19" max="19" width="11.54296875" style="187" bestFit="1" customWidth="1"/>
    <col min="20" max="16384" width="9.1796875" style="187"/>
  </cols>
  <sheetData>
    <row r="1" spans="1:19" x14ac:dyDescent="0.35">
      <c r="A1" s="200" t="s">
        <v>0</v>
      </c>
      <c r="B1" s="200"/>
      <c r="C1" s="200"/>
      <c r="D1" s="200"/>
      <c r="E1" s="200"/>
      <c r="F1" s="200"/>
      <c r="G1" s="200"/>
    </row>
    <row r="2" spans="1:19" x14ac:dyDescent="0.35">
      <c r="A2" s="200" t="s">
        <v>1</v>
      </c>
      <c r="B2" s="200"/>
      <c r="C2" s="200"/>
      <c r="D2" s="200"/>
      <c r="E2" s="200"/>
      <c r="F2" s="200"/>
      <c r="G2" s="200"/>
    </row>
    <row r="3" spans="1:19" x14ac:dyDescent="0.35">
      <c r="A3" s="200" t="s">
        <v>825</v>
      </c>
      <c r="B3" s="200"/>
      <c r="C3" s="200"/>
      <c r="D3" s="200"/>
      <c r="E3" s="200"/>
      <c r="F3" s="200"/>
      <c r="G3" s="200"/>
    </row>
    <row r="4" spans="1:19" x14ac:dyDescent="0.35">
      <c r="A4" s="200"/>
      <c r="B4" s="200"/>
      <c r="C4" s="200"/>
      <c r="D4" s="200"/>
      <c r="E4" s="200"/>
      <c r="F4" s="200"/>
      <c r="G4" s="200"/>
    </row>
    <row r="5" spans="1:19" x14ac:dyDescent="0.35">
      <c r="A5" s="201"/>
      <c r="B5" s="202"/>
      <c r="C5" s="202"/>
      <c r="D5" s="202"/>
      <c r="E5" s="202"/>
      <c r="F5" s="202"/>
      <c r="G5" s="202"/>
      <c r="H5" s="203"/>
      <c r="I5" s="203"/>
      <c r="J5" s="203"/>
      <c r="K5" s="203"/>
      <c r="L5" s="203"/>
      <c r="M5" s="203"/>
      <c r="N5" s="203"/>
      <c r="O5" s="203"/>
      <c r="P5" s="203"/>
      <c r="Q5" s="203"/>
      <c r="R5" s="204"/>
    </row>
    <row r="6" spans="1:19" x14ac:dyDescent="0.35">
      <c r="A6" s="205" t="s">
        <v>130</v>
      </c>
      <c r="B6" s="206"/>
      <c r="C6" s="207"/>
      <c r="D6" s="207"/>
      <c r="E6" s="207"/>
      <c r="F6" s="207"/>
      <c r="G6" s="207"/>
      <c r="H6" s="207"/>
      <c r="I6" s="207"/>
      <c r="J6" s="207"/>
      <c r="K6" s="207"/>
      <c r="L6" s="207"/>
      <c r="M6" s="208"/>
      <c r="N6" s="207"/>
      <c r="O6" s="207"/>
      <c r="P6" s="207"/>
      <c r="Q6" s="207"/>
      <c r="R6" s="209"/>
    </row>
    <row r="7" spans="1:19" x14ac:dyDescent="0.35">
      <c r="A7" s="210"/>
      <c r="B7" s="211"/>
      <c r="E7" s="114">
        <v>44561</v>
      </c>
      <c r="F7" s="114">
        <v>44651</v>
      </c>
      <c r="G7" s="114">
        <v>44742</v>
      </c>
      <c r="H7" s="114">
        <v>44834</v>
      </c>
      <c r="I7" s="114">
        <v>44926</v>
      </c>
      <c r="J7" s="114" t="s">
        <v>33</v>
      </c>
      <c r="K7" s="114" t="s">
        <v>131</v>
      </c>
      <c r="L7" s="114" t="s">
        <v>132</v>
      </c>
      <c r="M7" s="212"/>
      <c r="R7" s="213"/>
    </row>
    <row r="8" spans="1:19" ht="15" customHeight="1" x14ac:dyDescent="0.35">
      <c r="A8" s="200" t="s">
        <v>133</v>
      </c>
      <c r="B8" s="200"/>
      <c r="C8" s="200"/>
      <c r="D8" s="200"/>
      <c r="E8" s="111">
        <f>SUMIF($D$26:$D$302,$A8,$M$26:$M$302)</f>
        <v>9795.66</v>
      </c>
      <c r="F8" s="111">
        <f>SUMIF($D$302:$D$334,$A8,$M$302:$M$334)</f>
        <v>35885.26</v>
      </c>
      <c r="G8" s="111">
        <f>SUMIF($D$334:$D$384,$A8,$M$334:$M$384)</f>
        <v>110278.93999999997</v>
      </c>
      <c r="H8" s="111">
        <f>SUMIF($D$384:$D$436,$A8,$M$384:$M$436)</f>
        <v>71986.739999999991</v>
      </c>
      <c r="I8" s="111">
        <f>SUMIF($D$436:$D$498,$A8,$M$436:$M$498)</f>
        <v>70181.069999999992</v>
      </c>
      <c r="J8" s="214">
        <f>SUM(E8:I8)</f>
        <v>298127.67</v>
      </c>
      <c r="K8" s="1">
        <v>8</v>
      </c>
      <c r="L8" s="187" t="s">
        <v>134</v>
      </c>
      <c r="M8" s="215"/>
      <c r="R8" s="213"/>
    </row>
    <row r="9" spans="1:19" x14ac:dyDescent="0.35">
      <c r="A9" s="200" t="s">
        <v>135</v>
      </c>
      <c r="B9" s="200"/>
      <c r="C9" s="200"/>
      <c r="D9" s="200"/>
      <c r="E9" s="17">
        <f>SUMIF($D$334:$D$384,$A9,$M$334:$M$384)</f>
        <v>0</v>
      </c>
      <c r="F9" s="17">
        <v>0</v>
      </c>
      <c r="G9" s="17">
        <f>SUMIF($D$26:$D$516,$A9,$M$26:$M$516)</f>
        <v>4821</v>
      </c>
      <c r="H9" s="17">
        <f>SUMIF($D$384:$D$436,$A9,$M$384:$M$436)</f>
        <v>0</v>
      </c>
      <c r="I9" s="17">
        <f>SUMIF($D$436:$D$498,$A9,$M$436:$M$498)</f>
        <v>0</v>
      </c>
      <c r="J9" s="216">
        <f>SUM(F9:I9)</f>
        <v>4821</v>
      </c>
      <c r="K9" s="1">
        <v>8</v>
      </c>
      <c r="R9" s="213"/>
    </row>
    <row r="10" spans="1:19" x14ac:dyDescent="0.35">
      <c r="A10" s="200" t="s">
        <v>136</v>
      </c>
      <c r="B10" s="200"/>
      <c r="C10" s="200"/>
      <c r="D10" s="200"/>
      <c r="E10" s="17">
        <f>SUMIFS($K$27:$K$516,$I$27:$I$516,$A10,$B$27:$B$516,E$7)</f>
        <v>2644.7</v>
      </c>
      <c r="F10" s="17">
        <f>SUMIFS($K$27:$K$516,$I$27:$I$516,$A10,$B$27:$B$516,F$7)</f>
        <v>13164.989999999998</v>
      </c>
      <c r="G10" s="17">
        <f>SUMIFS($K$27:$K$516,$I$27:$I$516,$A10,$B$27:$B$516,G$7)</f>
        <v>9588.130000000001</v>
      </c>
      <c r="H10" s="17">
        <f>SUMIFS($K$27:$K$516,$I$27:$I$516,$A10,$B$27:$B$516,H$7)</f>
        <v>0</v>
      </c>
      <c r="I10" s="239">
        <f>SUM(K84:K93,K204:K213,K272:K281)</f>
        <v>16784.100000000002</v>
      </c>
      <c r="J10" s="216">
        <f t="shared" ref="J10:J12" si="0">SUM(E10:I10)</f>
        <v>42181.919999999998</v>
      </c>
      <c r="K10" s="1">
        <v>8</v>
      </c>
      <c r="R10" s="213"/>
      <c r="S10" s="214"/>
    </row>
    <row r="11" spans="1:19" x14ac:dyDescent="0.35">
      <c r="A11" s="200" t="s">
        <v>137</v>
      </c>
      <c r="B11" s="200"/>
      <c r="C11" s="200"/>
      <c r="D11" s="200"/>
      <c r="E11" s="17">
        <f>SUMIF($D$26:$D$302,$A11,$M$26:$M$302)</f>
        <v>354281.51</v>
      </c>
      <c r="F11" s="17">
        <f>SUMIF($D$302:$D$334,$A11,$M$302:$M$334)</f>
        <v>121013.17</v>
      </c>
      <c r="G11" s="17">
        <f>SUMIF($D$334:$D$384,$A11,$M$334:$M$384)</f>
        <v>857511.13</v>
      </c>
      <c r="H11" s="17">
        <f>SUMIF($D$384:$D$436,$A11,$M$384:$M$436)</f>
        <v>839148.17000000016</v>
      </c>
      <c r="I11" s="17">
        <f>SUMIF($D$436:$D$498,$A11,$M$436:$M$498)</f>
        <v>639279.01</v>
      </c>
      <c r="J11" s="216">
        <f t="shared" si="0"/>
        <v>2811232.99</v>
      </c>
      <c r="K11" s="1">
        <v>8</v>
      </c>
      <c r="R11" s="213"/>
    </row>
    <row r="12" spans="1:19" ht="31.5" customHeight="1" x14ac:dyDescent="0.35">
      <c r="A12" s="200" t="s">
        <v>138</v>
      </c>
      <c r="B12" s="200"/>
      <c r="C12" s="200"/>
      <c r="D12" s="200"/>
      <c r="E12" s="17">
        <f>K292</f>
        <v>131610.49</v>
      </c>
      <c r="F12" s="17">
        <v>0</v>
      </c>
      <c r="G12" s="17">
        <v>0</v>
      </c>
      <c r="H12" s="17"/>
      <c r="I12" s="17">
        <v>0</v>
      </c>
      <c r="J12" s="216">
        <f t="shared" si="0"/>
        <v>131610.49</v>
      </c>
      <c r="K12" s="1">
        <v>8</v>
      </c>
      <c r="L12" s="187" t="s">
        <v>139</v>
      </c>
      <c r="R12" s="213"/>
    </row>
    <row r="13" spans="1:19" ht="15" thickBot="1" x14ac:dyDescent="0.4">
      <c r="A13" s="210"/>
      <c r="B13" s="211"/>
      <c r="E13" s="217">
        <f t="shared" ref="E13:J13" si="1">SUM(E8:E12)</f>
        <v>498332.36</v>
      </c>
      <c r="F13" s="217">
        <f t="shared" si="1"/>
        <v>170063.41999999998</v>
      </c>
      <c r="G13" s="217">
        <f t="shared" si="1"/>
        <v>982199.2</v>
      </c>
      <c r="H13" s="217">
        <f t="shared" si="1"/>
        <v>911134.91000000015</v>
      </c>
      <c r="I13" s="217">
        <f t="shared" si="1"/>
        <v>726244.18</v>
      </c>
      <c r="J13" s="217">
        <f t="shared" si="1"/>
        <v>3287974.0700000003</v>
      </c>
      <c r="R13" s="213"/>
    </row>
    <row r="14" spans="1:19" ht="15" thickTop="1" x14ac:dyDescent="0.35">
      <c r="A14" s="210"/>
      <c r="B14" s="211"/>
      <c r="G14" s="216"/>
      <c r="R14" s="213"/>
    </row>
    <row r="15" spans="1:19" x14ac:dyDescent="0.35">
      <c r="A15" s="210"/>
      <c r="B15" s="211"/>
      <c r="G15" s="216"/>
      <c r="R15" s="213"/>
    </row>
    <row r="16" spans="1:19" x14ac:dyDescent="0.35">
      <c r="A16" s="210"/>
      <c r="B16" s="211"/>
      <c r="D16" s="200" t="s">
        <v>140</v>
      </c>
      <c r="G16" s="216"/>
      <c r="R16" s="213"/>
    </row>
    <row r="17" spans="1:19" x14ac:dyDescent="0.35">
      <c r="A17" s="210"/>
      <c r="B17" s="211"/>
      <c r="E17" s="114">
        <v>44561</v>
      </c>
      <c r="F17" s="114">
        <v>44651</v>
      </c>
      <c r="G17" s="114">
        <v>44742</v>
      </c>
      <c r="H17" s="114">
        <v>44834</v>
      </c>
      <c r="I17" s="114">
        <v>44926</v>
      </c>
      <c r="J17" s="114" t="s">
        <v>33</v>
      </c>
      <c r="K17" s="114" t="s">
        <v>132</v>
      </c>
      <c r="R17" s="213"/>
    </row>
    <row r="18" spans="1:19" x14ac:dyDescent="0.35">
      <c r="A18" s="210"/>
      <c r="B18" s="211"/>
      <c r="E18" s="113" t="s">
        <v>141</v>
      </c>
      <c r="F18" s="113" t="s">
        <v>142</v>
      </c>
      <c r="G18" s="113" t="s">
        <v>143</v>
      </c>
      <c r="H18" s="113" t="s">
        <v>144</v>
      </c>
      <c r="I18" s="113" t="s">
        <v>145</v>
      </c>
      <c r="R18" s="213"/>
    </row>
    <row r="19" spans="1:19" x14ac:dyDescent="0.35">
      <c r="A19" s="210"/>
      <c r="B19" s="211"/>
      <c r="D19" s="115" t="s">
        <v>146</v>
      </c>
      <c r="E19" s="214">
        <f>SUMIF($P:$P,E18,$K:$K)</f>
        <v>984224.36</v>
      </c>
      <c r="F19" s="214">
        <f t="shared" ref="F19:I19" si="2">SUMIF($P:$P,F18,$K:$K)</f>
        <v>170063.41999999998</v>
      </c>
      <c r="G19" s="214">
        <f t="shared" si="2"/>
        <v>982199.2</v>
      </c>
      <c r="H19" s="214">
        <f t="shared" si="2"/>
        <v>911134.91000000015</v>
      </c>
      <c r="I19" s="214">
        <f t="shared" si="2"/>
        <v>726244.17999999993</v>
      </c>
      <c r="J19" s="214">
        <f>SUM(E19:I19)</f>
        <v>3773866.0700000003</v>
      </c>
      <c r="K19" s="187" t="s">
        <v>147</v>
      </c>
      <c r="R19" s="213"/>
    </row>
    <row r="20" spans="1:19" x14ac:dyDescent="0.35">
      <c r="A20" s="210"/>
      <c r="B20" s="211"/>
      <c r="D20" s="115" t="s">
        <v>148</v>
      </c>
      <c r="E20" s="216">
        <f>SUMIF($P:$P,E18,$L:$L)</f>
        <v>485892</v>
      </c>
      <c r="F20" s="216">
        <f t="shared" ref="F20:I20" si="3">SUMIF($P:$P,F18,$L:$L)</f>
        <v>0</v>
      </c>
      <c r="G20" s="216">
        <f t="shared" si="3"/>
        <v>0</v>
      </c>
      <c r="H20" s="216">
        <f t="shared" si="3"/>
        <v>0</v>
      </c>
      <c r="I20" s="216">
        <f t="shared" si="3"/>
        <v>0</v>
      </c>
      <c r="J20" s="216">
        <f>SUM(E20:I20)</f>
        <v>485892</v>
      </c>
      <c r="K20" s="187" t="s">
        <v>149</v>
      </c>
      <c r="R20" s="213"/>
    </row>
    <row r="21" spans="1:19" ht="15" thickBot="1" x14ac:dyDescent="0.4">
      <c r="A21" s="210"/>
      <c r="B21" s="211"/>
      <c r="D21" s="115" t="s">
        <v>150</v>
      </c>
      <c r="E21" s="217">
        <f>E19-E20</f>
        <v>498332.36</v>
      </c>
      <c r="F21" s="217">
        <f t="shared" ref="F21:I21" si="4">F19-F20</f>
        <v>170063.41999999998</v>
      </c>
      <c r="G21" s="217">
        <f t="shared" si="4"/>
        <v>982199.2</v>
      </c>
      <c r="H21" s="217">
        <f t="shared" si="4"/>
        <v>911134.91000000015</v>
      </c>
      <c r="I21" s="217">
        <f t="shared" si="4"/>
        <v>726244.17999999993</v>
      </c>
      <c r="J21" s="217">
        <f>J19-J20</f>
        <v>3287974.0700000003</v>
      </c>
      <c r="R21" s="213"/>
    </row>
    <row r="22" spans="1:19" ht="15" thickTop="1" x14ac:dyDescent="0.35">
      <c r="A22" s="218"/>
      <c r="B22" s="219"/>
      <c r="C22" s="219"/>
      <c r="D22" s="219"/>
      <c r="E22" s="219"/>
      <c r="F22" s="219"/>
      <c r="G22" s="219"/>
      <c r="H22" s="219"/>
      <c r="I22" s="219"/>
      <c r="J22" s="219"/>
      <c r="K22" s="219"/>
      <c r="L22" s="219"/>
      <c r="M22" s="219"/>
      <c r="N22" s="219"/>
      <c r="O22" s="219"/>
      <c r="P22" s="219"/>
      <c r="Q22" s="219"/>
      <c r="R22" s="220"/>
    </row>
    <row r="24" spans="1:19" x14ac:dyDescent="0.35">
      <c r="A24" s="221" t="s">
        <v>151</v>
      </c>
      <c r="B24" s="221"/>
      <c r="C24" s="207"/>
      <c r="D24" s="207"/>
      <c r="E24" s="207"/>
      <c r="F24" s="207"/>
      <c r="G24" s="207"/>
      <c r="H24" s="207"/>
      <c r="I24" s="207"/>
      <c r="J24" s="207"/>
      <c r="K24" s="207"/>
      <c r="L24" s="207"/>
      <c r="M24" s="208"/>
      <c r="N24" s="207"/>
      <c r="O24" s="207"/>
      <c r="P24" s="207"/>
      <c r="Q24" s="207"/>
      <c r="R24" s="207"/>
    </row>
    <row r="25" spans="1:19" ht="28.5" customHeight="1" x14ac:dyDescent="0.35">
      <c r="H25" s="69" t="s">
        <v>982</v>
      </c>
    </row>
    <row r="26" spans="1:19" x14ac:dyDescent="0.35">
      <c r="A26" s="70" t="s">
        <v>154</v>
      </c>
      <c r="B26" s="70"/>
      <c r="C26" s="222"/>
      <c r="D26" s="71" t="s">
        <v>157</v>
      </c>
      <c r="E26" s="72" t="s">
        <v>159</v>
      </c>
      <c r="F26" s="72" t="s">
        <v>160</v>
      </c>
      <c r="G26" s="70" t="s">
        <v>161</v>
      </c>
      <c r="H26" s="222"/>
      <c r="I26" s="70" t="s">
        <v>115</v>
      </c>
      <c r="J26" s="70" t="s">
        <v>162</v>
      </c>
      <c r="K26" s="73" t="s">
        <v>163</v>
      </c>
      <c r="L26" s="73" t="s">
        <v>400</v>
      </c>
      <c r="M26" s="70" t="s">
        <v>826</v>
      </c>
      <c r="N26" s="222"/>
      <c r="O26" s="223" t="s">
        <v>368</v>
      </c>
      <c r="P26" s="112" t="s">
        <v>162</v>
      </c>
    </row>
    <row r="27" spans="1:19" x14ac:dyDescent="0.35">
      <c r="A27" s="74" t="s">
        <v>368</v>
      </c>
      <c r="B27" s="74"/>
      <c r="C27" s="74" t="s">
        <v>368</v>
      </c>
      <c r="D27" s="75" t="s">
        <v>368</v>
      </c>
      <c r="E27" s="76" t="s">
        <v>368</v>
      </c>
      <c r="F27" s="76" t="s">
        <v>368</v>
      </c>
      <c r="G27" s="74" t="s">
        <v>368</v>
      </c>
      <c r="I27" s="74" t="s">
        <v>368</v>
      </c>
      <c r="J27" s="74" t="s">
        <v>368</v>
      </c>
      <c r="K27" s="77" t="s">
        <v>368</v>
      </c>
      <c r="L27" s="77" t="s">
        <v>368</v>
      </c>
      <c r="M27" s="77" t="s">
        <v>368</v>
      </c>
      <c r="N27" s="77" t="s">
        <v>368</v>
      </c>
      <c r="O27" s="78" t="s">
        <v>368</v>
      </c>
    </row>
    <row r="28" spans="1:19" ht="15" customHeight="1" x14ac:dyDescent="0.35">
      <c r="A28" s="79" t="s">
        <v>827</v>
      </c>
      <c r="B28" s="79"/>
      <c r="J28" s="80" t="s">
        <v>368</v>
      </c>
      <c r="L28" s="81" t="s">
        <v>828</v>
      </c>
      <c r="M28" s="82">
        <v>0</v>
      </c>
      <c r="O28" s="83" t="s">
        <v>368</v>
      </c>
      <c r="S28" s="226"/>
    </row>
    <row r="29" spans="1:19" ht="15" customHeight="1" x14ac:dyDescent="0.35">
      <c r="A29" s="84">
        <v>44561</v>
      </c>
      <c r="B29" s="54">
        <f>IF(A29&lt;=44561,44561,IF(A29&lt;=44651,44651,IF(A29&lt;=44742,44742,IF(A29&lt;=44834,44834,IF(A29&lt;=44926,44926)))))</f>
        <v>44561</v>
      </c>
      <c r="D29" s="85" t="s">
        <v>587</v>
      </c>
      <c r="E29" s="86" t="s">
        <v>167</v>
      </c>
      <c r="F29" s="86" t="s">
        <v>359</v>
      </c>
      <c r="G29" s="87" t="s">
        <v>588</v>
      </c>
      <c r="I29" s="85" t="s">
        <v>136</v>
      </c>
      <c r="J29" s="85"/>
      <c r="K29" s="88">
        <v>2188.62</v>
      </c>
      <c r="L29" s="89" t="s">
        <v>368</v>
      </c>
      <c r="M29" s="90">
        <v>2188.62</v>
      </c>
      <c r="O29" s="83" t="s">
        <v>368</v>
      </c>
      <c r="P29" s="113" t="s">
        <v>141</v>
      </c>
    </row>
    <row r="30" spans="1:19" x14ac:dyDescent="0.35">
      <c r="A30" s="91" t="s">
        <v>368</v>
      </c>
      <c r="B30" s="54" t="b">
        <f t="shared" ref="B30:B93" si="5">IF(A30&lt;=44561,44561,IF(A30&lt;=44651,44651,IF(A30&lt;=44742,44742,IF(A30&lt;=44834,44834,IF(A30&lt;=44926,44926)))))</f>
        <v>0</v>
      </c>
      <c r="C30" s="92" t="s">
        <v>155</v>
      </c>
      <c r="E30" s="92" t="s">
        <v>156</v>
      </c>
      <c r="G30" s="92" t="s">
        <v>158</v>
      </c>
      <c r="L30" s="93" t="s">
        <v>829</v>
      </c>
      <c r="M30" s="93" t="s">
        <v>830</v>
      </c>
      <c r="N30" s="94" t="s">
        <v>368</v>
      </c>
      <c r="O30" s="95" t="s">
        <v>368</v>
      </c>
    </row>
    <row r="31" spans="1:19" ht="15" customHeight="1" x14ac:dyDescent="0.35">
      <c r="B31" s="54">
        <f t="shared" si="5"/>
        <v>44561</v>
      </c>
      <c r="C31" s="87" t="s">
        <v>164</v>
      </c>
      <c r="E31" s="87" t="s">
        <v>831</v>
      </c>
      <c r="G31" s="87" t="s">
        <v>832</v>
      </c>
      <c r="L31" s="88">
        <v>515.01</v>
      </c>
      <c r="M31" s="88">
        <v>515.01</v>
      </c>
      <c r="N31" s="96" t="s">
        <v>368</v>
      </c>
      <c r="O31" s="83" t="s">
        <v>368</v>
      </c>
      <c r="P31" s="113"/>
    </row>
    <row r="32" spans="1:19" ht="15" customHeight="1" x14ac:dyDescent="0.35">
      <c r="B32" s="54">
        <f t="shared" si="5"/>
        <v>44561</v>
      </c>
      <c r="C32" s="87" t="s">
        <v>164</v>
      </c>
      <c r="E32" s="87" t="s">
        <v>831</v>
      </c>
      <c r="G32" s="87" t="s">
        <v>182</v>
      </c>
      <c r="L32" s="88">
        <v>1797.19</v>
      </c>
      <c r="M32" s="88">
        <v>1673.61</v>
      </c>
      <c r="N32" s="96" t="s">
        <v>368</v>
      </c>
      <c r="O32" s="83" t="s">
        <v>368</v>
      </c>
      <c r="P32" s="113"/>
    </row>
    <row r="33" spans="1:16" x14ac:dyDescent="0.35">
      <c r="A33" s="80" t="s">
        <v>368</v>
      </c>
      <c r="B33" s="54" t="b">
        <f t="shared" si="5"/>
        <v>0</v>
      </c>
      <c r="C33" s="97" t="s">
        <v>368</v>
      </c>
      <c r="D33" s="97" t="s">
        <v>368</v>
      </c>
      <c r="E33" s="97" t="s">
        <v>368</v>
      </c>
      <c r="F33" s="97" t="s">
        <v>368</v>
      </c>
      <c r="G33" s="97" t="s">
        <v>368</v>
      </c>
      <c r="H33" s="224"/>
      <c r="I33" s="97" t="s">
        <v>368</v>
      </c>
      <c r="J33" s="97" t="s">
        <v>368</v>
      </c>
      <c r="K33" s="98" t="s">
        <v>368</v>
      </c>
      <c r="L33" s="98" t="s">
        <v>33</v>
      </c>
      <c r="M33" s="99">
        <v>2188.62</v>
      </c>
      <c r="N33" s="100" t="s">
        <v>368</v>
      </c>
      <c r="O33" s="83" t="s">
        <v>368</v>
      </c>
    </row>
    <row r="34" spans="1:16" x14ac:dyDescent="0.35">
      <c r="A34" s="81" t="s">
        <v>368</v>
      </c>
      <c r="B34" s="54" t="b">
        <f t="shared" si="5"/>
        <v>0</v>
      </c>
      <c r="C34" s="81" t="s">
        <v>368</v>
      </c>
      <c r="D34" s="81" t="s">
        <v>368</v>
      </c>
      <c r="E34" s="81" t="s">
        <v>368</v>
      </c>
      <c r="F34" s="81" t="s">
        <v>368</v>
      </c>
      <c r="G34" s="79" t="s">
        <v>368</v>
      </c>
      <c r="I34" s="81" t="s">
        <v>368</v>
      </c>
      <c r="J34" s="81" t="s">
        <v>368</v>
      </c>
      <c r="K34" s="89" t="s">
        <v>368</v>
      </c>
      <c r="L34" s="89" t="s">
        <v>368</v>
      </c>
      <c r="M34" s="89" t="s">
        <v>368</v>
      </c>
      <c r="N34" s="89" t="s">
        <v>368</v>
      </c>
      <c r="O34" s="83" t="s">
        <v>368</v>
      </c>
    </row>
    <row r="35" spans="1:16" ht="15" customHeight="1" x14ac:dyDescent="0.35">
      <c r="A35" s="84">
        <v>44569</v>
      </c>
      <c r="B35" s="54">
        <f t="shared" si="5"/>
        <v>44651</v>
      </c>
      <c r="D35" s="85" t="s">
        <v>652</v>
      </c>
      <c r="E35" s="86" t="s">
        <v>167</v>
      </c>
      <c r="F35" s="86" t="s">
        <v>359</v>
      </c>
      <c r="G35" s="87" t="s">
        <v>653</v>
      </c>
      <c r="I35" s="85" t="s">
        <v>136</v>
      </c>
      <c r="J35" s="85"/>
      <c r="K35" s="88">
        <v>1386.81</v>
      </c>
      <c r="L35" s="89" t="s">
        <v>368</v>
      </c>
      <c r="M35" s="90">
        <v>3575.43</v>
      </c>
      <c r="O35" s="83" t="s">
        <v>368</v>
      </c>
      <c r="P35" s="113" t="s">
        <v>142</v>
      </c>
    </row>
    <row r="36" spans="1:16" x14ac:dyDescent="0.35">
      <c r="A36" s="91" t="s">
        <v>368</v>
      </c>
      <c r="B36" s="54" t="b">
        <f t="shared" si="5"/>
        <v>0</v>
      </c>
      <c r="C36" s="92" t="s">
        <v>155</v>
      </c>
      <c r="E36" s="92" t="s">
        <v>156</v>
      </c>
      <c r="G36" s="92" t="s">
        <v>158</v>
      </c>
      <c r="L36" s="93" t="s">
        <v>829</v>
      </c>
      <c r="M36" s="93" t="s">
        <v>830</v>
      </c>
      <c r="N36" s="94" t="s">
        <v>368</v>
      </c>
      <c r="O36" s="95" t="s">
        <v>368</v>
      </c>
    </row>
    <row r="37" spans="1:16" ht="15" customHeight="1" x14ac:dyDescent="0.35">
      <c r="B37" s="54">
        <f t="shared" si="5"/>
        <v>44561</v>
      </c>
      <c r="C37" s="87" t="s">
        <v>164</v>
      </c>
      <c r="E37" s="87" t="s">
        <v>833</v>
      </c>
      <c r="G37" s="87" t="s">
        <v>182</v>
      </c>
      <c r="L37" s="88">
        <v>1565.31</v>
      </c>
      <c r="M37" s="88">
        <v>1386.81</v>
      </c>
      <c r="N37" s="96" t="s">
        <v>368</v>
      </c>
      <c r="O37" s="83" t="s">
        <v>368</v>
      </c>
      <c r="P37" s="113"/>
    </row>
    <row r="38" spans="1:16" x14ac:dyDescent="0.35">
      <c r="A38" s="80" t="s">
        <v>368</v>
      </c>
      <c r="B38" s="54" t="b">
        <f t="shared" si="5"/>
        <v>0</v>
      </c>
      <c r="C38" s="97" t="s">
        <v>368</v>
      </c>
      <c r="D38" s="97" t="s">
        <v>368</v>
      </c>
      <c r="E38" s="97" t="s">
        <v>368</v>
      </c>
      <c r="F38" s="97" t="s">
        <v>368</v>
      </c>
      <c r="G38" s="97" t="s">
        <v>368</v>
      </c>
      <c r="H38" s="224"/>
      <c r="I38" s="97" t="s">
        <v>368</v>
      </c>
      <c r="J38" s="97" t="s">
        <v>368</v>
      </c>
      <c r="K38" s="98" t="s">
        <v>368</v>
      </c>
      <c r="L38" s="98" t="s">
        <v>33</v>
      </c>
      <c r="M38" s="99">
        <v>1386.81</v>
      </c>
      <c r="N38" s="100" t="s">
        <v>368</v>
      </c>
      <c r="O38" s="83" t="s">
        <v>368</v>
      </c>
    </row>
    <row r="39" spans="1:16" ht="15" customHeight="1" x14ac:dyDescent="0.35">
      <c r="A39" s="84">
        <v>44583</v>
      </c>
      <c r="B39" s="54">
        <f t="shared" si="5"/>
        <v>44651</v>
      </c>
      <c r="D39" s="85" t="s">
        <v>651</v>
      </c>
      <c r="E39" s="86" t="s">
        <v>167</v>
      </c>
      <c r="F39" s="86" t="s">
        <v>359</v>
      </c>
      <c r="G39" s="87" t="s">
        <v>169</v>
      </c>
      <c r="I39" s="85" t="s">
        <v>136</v>
      </c>
      <c r="J39" s="85"/>
      <c r="K39" s="88">
        <v>1867.39</v>
      </c>
      <c r="L39" s="89" t="s">
        <v>368</v>
      </c>
      <c r="M39" s="90">
        <v>5442.82</v>
      </c>
      <c r="O39" s="83" t="s">
        <v>368</v>
      </c>
      <c r="P39" s="113" t="s">
        <v>142</v>
      </c>
    </row>
    <row r="40" spans="1:16" x14ac:dyDescent="0.35">
      <c r="A40" s="91" t="s">
        <v>368</v>
      </c>
      <c r="B40" s="54" t="b">
        <f t="shared" si="5"/>
        <v>0</v>
      </c>
      <c r="C40" s="92" t="s">
        <v>155</v>
      </c>
      <c r="E40" s="92" t="s">
        <v>156</v>
      </c>
      <c r="G40" s="92" t="s">
        <v>158</v>
      </c>
      <c r="L40" s="93" t="s">
        <v>829</v>
      </c>
      <c r="M40" s="93" t="s">
        <v>830</v>
      </c>
      <c r="N40" s="94" t="s">
        <v>368</v>
      </c>
      <c r="O40" s="95" t="s">
        <v>368</v>
      </c>
    </row>
    <row r="41" spans="1:16" ht="15" customHeight="1" x14ac:dyDescent="0.35">
      <c r="B41" s="54">
        <f t="shared" si="5"/>
        <v>44561</v>
      </c>
      <c r="C41" s="87" t="s">
        <v>164</v>
      </c>
      <c r="E41" s="87" t="s">
        <v>834</v>
      </c>
      <c r="G41" s="87" t="s">
        <v>182</v>
      </c>
      <c r="L41" s="88">
        <v>2076.79</v>
      </c>
      <c r="M41" s="88">
        <v>1867.39</v>
      </c>
      <c r="N41" s="96" t="s">
        <v>368</v>
      </c>
      <c r="O41" s="83" t="s">
        <v>368</v>
      </c>
      <c r="P41" s="113"/>
    </row>
    <row r="42" spans="1:16" x14ac:dyDescent="0.35">
      <c r="A42" s="80" t="s">
        <v>368</v>
      </c>
      <c r="B42" s="54" t="b">
        <f t="shared" si="5"/>
        <v>0</v>
      </c>
      <c r="C42" s="97" t="s">
        <v>368</v>
      </c>
      <c r="D42" s="97" t="s">
        <v>368</v>
      </c>
      <c r="E42" s="97" t="s">
        <v>368</v>
      </c>
      <c r="F42" s="97" t="s">
        <v>368</v>
      </c>
      <c r="G42" s="97" t="s">
        <v>368</v>
      </c>
      <c r="H42" s="224"/>
      <c r="I42" s="97" t="s">
        <v>368</v>
      </c>
      <c r="J42" s="97" t="s">
        <v>368</v>
      </c>
      <c r="K42" s="98" t="s">
        <v>368</v>
      </c>
      <c r="L42" s="98" t="s">
        <v>33</v>
      </c>
      <c r="M42" s="99">
        <v>1867.39</v>
      </c>
      <c r="N42" s="100" t="s">
        <v>368</v>
      </c>
      <c r="O42" s="83" t="s">
        <v>368</v>
      </c>
    </row>
    <row r="43" spans="1:16" x14ac:dyDescent="0.35">
      <c r="A43" s="81" t="s">
        <v>368</v>
      </c>
      <c r="B43" s="54" t="b">
        <f t="shared" si="5"/>
        <v>0</v>
      </c>
      <c r="C43" s="81" t="s">
        <v>368</v>
      </c>
      <c r="D43" s="81" t="s">
        <v>368</v>
      </c>
      <c r="E43" s="81" t="s">
        <v>368</v>
      </c>
      <c r="F43" s="81" t="s">
        <v>368</v>
      </c>
      <c r="G43" s="79" t="s">
        <v>368</v>
      </c>
      <c r="I43" s="81" t="s">
        <v>368</v>
      </c>
      <c r="J43" s="81" t="s">
        <v>368</v>
      </c>
      <c r="K43" s="89" t="s">
        <v>368</v>
      </c>
      <c r="L43" s="89" t="s">
        <v>368</v>
      </c>
      <c r="M43" s="89" t="s">
        <v>368</v>
      </c>
      <c r="N43" s="89" t="s">
        <v>368</v>
      </c>
      <c r="O43" s="83" t="s">
        <v>368</v>
      </c>
    </row>
    <row r="44" spans="1:16" ht="15" customHeight="1" x14ac:dyDescent="0.35">
      <c r="A44" s="84">
        <v>44597</v>
      </c>
      <c r="B44" s="54">
        <f t="shared" si="5"/>
        <v>44651</v>
      </c>
      <c r="D44" s="85" t="s">
        <v>649</v>
      </c>
      <c r="E44" s="86" t="s">
        <v>167</v>
      </c>
      <c r="F44" s="86" t="s">
        <v>359</v>
      </c>
      <c r="G44" s="87" t="s">
        <v>650</v>
      </c>
      <c r="I44" s="85" t="s">
        <v>136</v>
      </c>
      <c r="J44" s="85"/>
      <c r="K44" s="88">
        <v>1922.33</v>
      </c>
      <c r="L44" s="89" t="s">
        <v>368</v>
      </c>
      <c r="M44" s="90">
        <v>7365.15</v>
      </c>
      <c r="O44" s="83" t="s">
        <v>368</v>
      </c>
      <c r="P44" s="113" t="s">
        <v>142</v>
      </c>
    </row>
    <row r="45" spans="1:16" x14ac:dyDescent="0.35">
      <c r="A45" s="91" t="s">
        <v>368</v>
      </c>
      <c r="B45" s="54" t="b">
        <f t="shared" si="5"/>
        <v>0</v>
      </c>
      <c r="C45" s="92" t="s">
        <v>155</v>
      </c>
      <c r="E45" s="92" t="s">
        <v>156</v>
      </c>
      <c r="G45" s="92" t="s">
        <v>158</v>
      </c>
      <c r="L45" s="93" t="s">
        <v>829</v>
      </c>
      <c r="M45" s="93" t="s">
        <v>830</v>
      </c>
      <c r="N45" s="94" t="s">
        <v>368</v>
      </c>
      <c r="O45" s="95" t="s">
        <v>368</v>
      </c>
    </row>
    <row r="46" spans="1:16" ht="15" customHeight="1" x14ac:dyDescent="0.35">
      <c r="B46" s="54">
        <f t="shared" si="5"/>
        <v>44561</v>
      </c>
      <c r="C46" s="87" t="s">
        <v>164</v>
      </c>
      <c r="E46" s="87" t="s">
        <v>835</v>
      </c>
      <c r="G46" s="87" t="s">
        <v>182</v>
      </c>
      <c r="L46" s="88">
        <v>2128.3000000000002</v>
      </c>
      <c r="M46" s="88">
        <v>1922.33</v>
      </c>
      <c r="N46" s="96" t="s">
        <v>368</v>
      </c>
      <c r="O46" s="83" t="s">
        <v>368</v>
      </c>
      <c r="P46" s="113"/>
    </row>
    <row r="47" spans="1:16" x14ac:dyDescent="0.35">
      <c r="A47" s="80" t="s">
        <v>368</v>
      </c>
      <c r="B47" s="54" t="b">
        <f t="shared" si="5"/>
        <v>0</v>
      </c>
      <c r="C47" s="97" t="s">
        <v>368</v>
      </c>
      <c r="D47" s="97" t="s">
        <v>368</v>
      </c>
      <c r="E47" s="97" t="s">
        <v>368</v>
      </c>
      <c r="F47" s="97" t="s">
        <v>368</v>
      </c>
      <c r="G47" s="97" t="s">
        <v>368</v>
      </c>
      <c r="H47" s="224"/>
      <c r="I47" s="97" t="s">
        <v>368</v>
      </c>
      <c r="J47" s="97" t="s">
        <v>368</v>
      </c>
      <c r="K47" s="98" t="s">
        <v>368</v>
      </c>
      <c r="L47" s="98" t="s">
        <v>33</v>
      </c>
      <c r="M47" s="99">
        <v>1922.33</v>
      </c>
      <c r="N47" s="100" t="s">
        <v>368</v>
      </c>
      <c r="O47" s="83" t="s">
        <v>368</v>
      </c>
    </row>
    <row r="48" spans="1:16" ht="15" customHeight="1" x14ac:dyDescent="0.35">
      <c r="A48" s="84">
        <v>44611</v>
      </c>
      <c r="B48" s="54">
        <f t="shared" si="5"/>
        <v>44651</v>
      </c>
      <c r="D48" s="85" t="s">
        <v>647</v>
      </c>
      <c r="E48" s="86" t="s">
        <v>167</v>
      </c>
      <c r="F48" s="86" t="s">
        <v>359</v>
      </c>
      <c r="G48" s="87" t="s">
        <v>648</v>
      </c>
      <c r="I48" s="85" t="s">
        <v>136</v>
      </c>
      <c r="J48" s="85"/>
      <c r="K48" s="88">
        <v>1812.46</v>
      </c>
      <c r="L48" s="89" t="s">
        <v>368</v>
      </c>
      <c r="M48" s="90">
        <v>9177.61</v>
      </c>
      <c r="O48" s="83" t="s">
        <v>368</v>
      </c>
      <c r="P48" s="113" t="s">
        <v>142</v>
      </c>
    </row>
    <row r="49" spans="1:16" x14ac:dyDescent="0.35">
      <c r="A49" s="91" t="s">
        <v>368</v>
      </c>
      <c r="B49" s="54" t="b">
        <f t="shared" si="5"/>
        <v>0</v>
      </c>
      <c r="C49" s="92" t="s">
        <v>155</v>
      </c>
      <c r="E49" s="92" t="s">
        <v>156</v>
      </c>
      <c r="G49" s="92" t="s">
        <v>158</v>
      </c>
      <c r="L49" s="93" t="s">
        <v>829</v>
      </c>
      <c r="M49" s="93" t="s">
        <v>830</v>
      </c>
      <c r="N49" s="94" t="s">
        <v>368</v>
      </c>
      <c r="O49" s="95" t="s">
        <v>368</v>
      </c>
    </row>
    <row r="50" spans="1:16" ht="15" customHeight="1" x14ac:dyDescent="0.35">
      <c r="B50" s="54">
        <f t="shared" si="5"/>
        <v>44561</v>
      </c>
      <c r="C50" s="87" t="s">
        <v>164</v>
      </c>
      <c r="E50" s="87" t="s">
        <v>836</v>
      </c>
      <c r="G50" s="87" t="s">
        <v>182</v>
      </c>
      <c r="L50" s="88">
        <v>1915.44</v>
      </c>
      <c r="M50" s="88">
        <v>1812.46</v>
      </c>
      <c r="N50" s="96" t="s">
        <v>368</v>
      </c>
      <c r="O50" s="83" t="s">
        <v>368</v>
      </c>
      <c r="P50" s="113"/>
    </row>
    <row r="51" spans="1:16" x14ac:dyDescent="0.35">
      <c r="A51" s="80" t="s">
        <v>368</v>
      </c>
      <c r="B51" s="54" t="b">
        <f t="shared" si="5"/>
        <v>0</v>
      </c>
      <c r="C51" s="97" t="s">
        <v>368</v>
      </c>
      <c r="D51" s="97" t="s">
        <v>368</v>
      </c>
      <c r="E51" s="97" t="s">
        <v>368</v>
      </c>
      <c r="F51" s="97" t="s">
        <v>368</v>
      </c>
      <c r="G51" s="97" t="s">
        <v>368</v>
      </c>
      <c r="H51" s="224"/>
      <c r="I51" s="97" t="s">
        <v>368</v>
      </c>
      <c r="J51" s="97" t="s">
        <v>368</v>
      </c>
      <c r="K51" s="98" t="s">
        <v>368</v>
      </c>
      <c r="L51" s="98" t="s">
        <v>33</v>
      </c>
      <c r="M51" s="99">
        <v>1812.46</v>
      </c>
      <c r="N51" s="100" t="s">
        <v>368</v>
      </c>
      <c r="O51" s="83" t="s">
        <v>368</v>
      </c>
    </row>
    <row r="52" spans="1:16" x14ac:dyDescent="0.35">
      <c r="A52" s="81" t="s">
        <v>368</v>
      </c>
      <c r="B52" s="54" t="b">
        <f t="shared" si="5"/>
        <v>0</v>
      </c>
      <c r="C52" s="81" t="s">
        <v>368</v>
      </c>
      <c r="D52" s="81" t="s">
        <v>368</v>
      </c>
      <c r="E52" s="81" t="s">
        <v>368</v>
      </c>
      <c r="F52" s="81" t="s">
        <v>368</v>
      </c>
      <c r="G52" s="79" t="s">
        <v>368</v>
      </c>
      <c r="I52" s="81" t="s">
        <v>368</v>
      </c>
      <c r="J52" s="81" t="s">
        <v>368</v>
      </c>
      <c r="K52" s="89" t="s">
        <v>368</v>
      </c>
      <c r="L52" s="89" t="s">
        <v>368</v>
      </c>
      <c r="M52" s="89" t="s">
        <v>368</v>
      </c>
      <c r="N52" s="89" t="s">
        <v>368</v>
      </c>
      <c r="O52" s="83" t="s">
        <v>368</v>
      </c>
    </row>
    <row r="53" spans="1:16" ht="15" customHeight="1" x14ac:dyDescent="0.35">
      <c r="A53" s="84">
        <v>44625</v>
      </c>
      <c r="B53" s="54">
        <f t="shared" si="5"/>
        <v>44651</v>
      </c>
      <c r="D53" s="85" t="s">
        <v>645</v>
      </c>
      <c r="E53" s="86" t="s">
        <v>167</v>
      </c>
      <c r="F53" s="86" t="s">
        <v>359</v>
      </c>
      <c r="G53" s="87" t="s">
        <v>646</v>
      </c>
      <c r="I53" s="85" t="s">
        <v>136</v>
      </c>
      <c r="J53" s="85"/>
      <c r="K53" s="88">
        <v>1785</v>
      </c>
      <c r="L53" s="89" t="s">
        <v>368</v>
      </c>
      <c r="M53" s="90">
        <v>10962.61</v>
      </c>
      <c r="O53" s="83" t="s">
        <v>368</v>
      </c>
      <c r="P53" s="113" t="s">
        <v>142</v>
      </c>
    </row>
    <row r="54" spans="1:16" x14ac:dyDescent="0.35">
      <c r="A54" s="91" t="s">
        <v>368</v>
      </c>
      <c r="B54" s="54" t="b">
        <f t="shared" si="5"/>
        <v>0</v>
      </c>
      <c r="C54" s="92" t="s">
        <v>155</v>
      </c>
      <c r="E54" s="92" t="s">
        <v>156</v>
      </c>
      <c r="G54" s="92" t="s">
        <v>158</v>
      </c>
      <c r="L54" s="93" t="s">
        <v>829</v>
      </c>
      <c r="M54" s="93" t="s">
        <v>830</v>
      </c>
      <c r="N54" s="94" t="s">
        <v>368</v>
      </c>
      <c r="O54" s="95" t="s">
        <v>368</v>
      </c>
    </row>
    <row r="55" spans="1:16" ht="15" customHeight="1" x14ac:dyDescent="0.35">
      <c r="B55" s="54">
        <f t="shared" si="5"/>
        <v>44561</v>
      </c>
      <c r="C55" s="87" t="s">
        <v>164</v>
      </c>
      <c r="E55" s="87" t="s">
        <v>837</v>
      </c>
      <c r="G55" s="87" t="s">
        <v>182</v>
      </c>
      <c r="L55" s="88">
        <v>1860.52</v>
      </c>
      <c r="M55" s="88">
        <v>1785</v>
      </c>
      <c r="N55" s="96" t="s">
        <v>368</v>
      </c>
      <c r="O55" s="83" t="s">
        <v>368</v>
      </c>
      <c r="P55" s="113"/>
    </row>
    <row r="56" spans="1:16" x14ac:dyDescent="0.35">
      <c r="A56" s="80" t="s">
        <v>368</v>
      </c>
      <c r="B56" s="54" t="b">
        <f t="shared" si="5"/>
        <v>0</v>
      </c>
      <c r="C56" s="97" t="s">
        <v>368</v>
      </c>
      <c r="D56" s="97" t="s">
        <v>368</v>
      </c>
      <c r="E56" s="97" t="s">
        <v>368</v>
      </c>
      <c r="F56" s="97" t="s">
        <v>368</v>
      </c>
      <c r="G56" s="97" t="s">
        <v>368</v>
      </c>
      <c r="H56" s="224"/>
      <c r="I56" s="97" t="s">
        <v>368</v>
      </c>
      <c r="J56" s="97" t="s">
        <v>368</v>
      </c>
      <c r="K56" s="98" t="s">
        <v>368</v>
      </c>
      <c r="L56" s="98" t="s">
        <v>33</v>
      </c>
      <c r="M56" s="99">
        <v>1785</v>
      </c>
      <c r="N56" s="100" t="s">
        <v>368</v>
      </c>
      <c r="O56" s="83" t="s">
        <v>368</v>
      </c>
    </row>
    <row r="57" spans="1:16" ht="15" customHeight="1" x14ac:dyDescent="0.35">
      <c r="A57" s="84">
        <v>44639</v>
      </c>
      <c r="B57" s="54">
        <f t="shared" si="5"/>
        <v>44651</v>
      </c>
      <c r="D57" s="85" t="s">
        <v>643</v>
      </c>
      <c r="E57" s="86" t="s">
        <v>167</v>
      </c>
      <c r="F57" s="86" t="s">
        <v>359</v>
      </c>
      <c r="G57" s="87" t="s">
        <v>644</v>
      </c>
      <c r="I57" s="85" t="s">
        <v>136</v>
      </c>
      <c r="J57" s="85"/>
      <c r="K57" s="88">
        <v>1901.73</v>
      </c>
      <c r="L57" s="89" t="s">
        <v>368</v>
      </c>
      <c r="M57" s="90">
        <v>12864.34</v>
      </c>
      <c r="O57" s="83" t="s">
        <v>368</v>
      </c>
      <c r="P57" s="113" t="s">
        <v>142</v>
      </c>
    </row>
    <row r="58" spans="1:16" x14ac:dyDescent="0.35">
      <c r="A58" s="91" t="s">
        <v>368</v>
      </c>
      <c r="B58" s="54" t="b">
        <f t="shared" si="5"/>
        <v>0</v>
      </c>
      <c r="C58" s="92" t="s">
        <v>155</v>
      </c>
      <c r="E58" s="92" t="s">
        <v>156</v>
      </c>
      <c r="G58" s="92" t="s">
        <v>158</v>
      </c>
      <c r="L58" s="93" t="s">
        <v>829</v>
      </c>
      <c r="M58" s="93" t="s">
        <v>830</v>
      </c>
      <c r="N58" s="94" t="s">
        <v>368</v>
      </c>
      <c r="O58" s="95" t="s">
        <v>368</v>
      </c>
    </row>
    <row r="59" spans="1:16" ht="15" customHeight="1" x14ac:dyDescent="0.35">
      <c r="B59" s="54">
        <f t="shared" si="5"/>
        <v>44561</v>
      </c>
      <c r="C59" s="87" t="s">
        <v>164</v>
      </c>
      <c r="E59" s="87" t="s">
        <v>838</v>
      </c>
      <c r="G59" s="87" t="s">
        <v>182</v>
      </c>
      <c r="L59" s="88">
        <v>1963.52</v>
      </c>
      <c r="M59" s="88">
        <v>1901.73</v>
      </c>
      <c r="N59" s="96" t="s">
        <v>368</v>
      </c>
      <c r="O59" s="83" t="s">
        <v>368</v>
      </c>
      <c r="P59" s="113"/>
    </row>
    <row r="60" spans="1:16" x14ac:dyDescent="0.35">
      <c r="A60" s="80" t="s">
        <v>368</v>
      </c>
      <c r="B60" s="54" t="b">
        <f t="shared" si="5"/>
        <v>0</v>
      </c>
      <c r="C60" s="97" t="s">
        <v>368</v>
      </c>
      <c r="D60" s="97" t="s">
        <v>368</v>
      </c>
      <c r="E60" s="97" t="s">
        <v>368</v>
      </c>
      <c r="F60" s="97" t="s">
        <v>368</v>
      </c>
      <c r="G60" s="97" t="s">
        <v>368</v>
      </c>
      <c r="H60" s="224"/>
      <c r="I60" s="97" t="s">
        <v>368</v>
      </c>
      <c r="J60" s="97" t="s">
        <v>368</v>
      </c>
      <c r="K60" s="98" t="s">
        <v>368</v>
      </c>
      <c r="L60" s="98" t="s">
        <v>33</v>
      </c>
      <c r="M60" s="99">
        <v>1901.73</v>
      </c>
      <c r="N60" s="100" t="s">
        <v>368</v>
      </c>
      <c r="O60" s="83" t="s">
        <v>368</v>
      </c>
    </row>
    <row r="61" spans="1:16" x14ac:dyDescent="0.35">
      <c r="A61" s="81" t="s">
        <v>368</v>
      </c>
      <c r="B61" s="54" t="b">
        <f t="shared" si="5"/>
        <v>0</v>
      </c>
      <c r="C61" s="81" t="s">
        <v>368</v>
      </c>
      <c r="D61" s="81" t="s">
        <v>368</v>
      </c>
      <c r="E61" s="81" t="s">
        <v>368</v>
      </c>
      <c r="F61" s="81" t="s">
        <v>368</v>
      </c>
      <c r="G61" s="79" t="s">
        <v>368</v>
      </c>
      <c r="I61" s="81" t="s">
        <v>368</v>
      </c>
      <c r="J61" s="81" t="s">
        <v>368</v>
      </c>
      <c r="K61" s="89" t="s">
        <v>368</v>
      </c>
      <c r="L61" s="89" t="s">
        <v>368</v>
      </c>
      <c r="M61" s="89" t="s">
        <v>368</v>
      </c>
      <c r="N61" s="89" t="s">
        <v>368</v>
      </c>
      <c r="O61" s="83" t="s">
        <v>368</v>
      </c>
    </row>
    <row r="62" spans="1:16" ht="15" customHeight="1" x14ac:dyDescent="0.35">
      <c r="A62" s="84">
        <v>44653</v>
      </c>
      <c r="B62" s="54">
        <f t="shared" si="5"/>
        <v>44742</v>
      </c>
      <c r="D62" s="85" t="s">
        <v>679</v>
      </c>
      <c r="E62" s="86" t="s">
        <v>167</v>
      </c>
      <c r="F62" s="86" t="s">
        <v>359</v>
      </c>
      <c r="G62" s="87" t="s">
        <v>680</v>
      </c>
      <c r="I62" s="85" t="s">
        <v>136</v>
      </c>
      <c r="J62" s="85"/>
      <c r="K62" s="88">
        <v>892.5</v>
      </c>
      <c r="L62" s="89" t="s">
        <v>368</v>
      </c>
      <c r="M62" s="90">
        <v>13756.84</v>
      </c>
      <c r="O62" s="83" t="s">
        <v>368</v>
      </c>
      <c r="P62" s="113" t="s">
        <v>143</v>
      </c>
    </row>
    <row r="63" spans="1:16" x14ac:dyDescent="0.35">
      <c r="A63" s="91" t="s">
        <v>368</v>
      </c>
      <c r="B63" s="54" t="b">
        <f t="shared" si="5"/>
        <v>0</v>
      </c>
      <c r="C63" s="92" t="s">
        <v>155</v>
      </c>
      <c r="E63" s="92" t="s">
        <v>156</v>
      </c>
      <c r="G63" s="92" t="s">
        <v>158</v>
      </c>
      <c r="L63" s="93" t="s">
        <v>829</v>
      </c>
      <c r="M63" s="93" t="s">
        <v>830</v>
      </c>
      <c r="N63" s="94" t="s">
        <v>368</v>
      </c>
      <c r="O63" s="95" t="s">
        <v>368</v>
      </c>
    </row>
    <row r="64" spans="1:16" ht="15" customHeight="1" x14ac:dyDescent="0.35">
      <c r="B64" s="54">
        <f t="shared" si="5"/>
        <v>44561</v>
      </c>
      <c r="C64" s="87" t="s">
        <v>164</v>
      </c>
      <c r="E64" s="87" t="s">
        <v>839</v>
      </c>
      <c r="G64" s="87" t="s">
        <v>182</v>
      </c>
      <c r="L64" s="88">
        <v>892.5</v>
      </c>
      <c r="M64" s="88">
        <v>892.5</v>
      </c>
      <c r="N64" s="96" t="s">
        <v>368</v>
      </c>
      <c r="O64" s="83" t="s">
        <v>368</v>
      </c>
      <c r="P64" s="113"/>
    </row>
    <row r="65" spans="1:16" x14ac:dyDescent="0.35">
      <c r="A65" s="80" t="s">
        <v>368</v>
      </c>
      <c r="B65" s="54" t="b">
        <f t="shared" si="5"/>
        <v>0</v>
      </c>
      <c r="C65" s="97" t="s">
        <v>368</v>
      </c>
      <c r="D65" s="97" t="s">
        <v>368</v>
      </c>
      <c r="E65" s="97" t="s">
        <v>368</v>
      </c>
      <c r="F65" s="97" t="s">
        <v>368</v>
      </c>
      <c r="G65" s="97" t="s">
        <v>368</v>
      </c>
      <c r="H65" s="224"/>
      <c r="I65" s="97" t="s">
        <v>368</v>
      </c>
      <c r="J65" s="97" t="s">
        <v>368</v>
      </c>
      <c r="K65" s="98" t="s">
        <v>368</v>
      </c>
      <c r="L65" s="98" t="s">
        <v>33</v>
      </c>
      <c r="M65" s="99">
        <v>892.5</v>
      </c>
      <c r="N65" s="100" t="s">
        <v>368</v>
      </c>
      <c r="O65" s="83" t="s">
        <v>368</v>
      </c>
    </row>
    <row r="66" spans="1:16" ht="15" customHeight="1" x14ac:dyDescent="0.35">
      <c r="A66" s="84">
        <v>44667</v>
      </c>
      <c r="B66" s="54">
        <f t="shared" si="5"/>
        <v>44742</v>
      </c>
      <c r="D66" s="85" t="s">
        <v>677</v>
      </c>
      <c r="E66" s="86" t="s">
        <v>167</v>
      </c>
      <c r="F66" s="86" t="s">
        <v>359</v>
      </c>
      <c r="G66" s="87" t="s">
        <v>678</v>
      </c>
      <c r="I66" s="85" t="s">
        <v>136</v>
      </c>
      <c r="J66" s="85"/>
      <c r="K66" s="88">
        <v>1750.68</v>
      </c>
      <c r="L66" s="89" t="s">
        <v>368</v>
      </c>
      <c r="M66" s="90">
        <v>15507.52</v>
      </c>
      <c r="O66" s="83" t="s">
        <v>368</v>
      </c>
      <c r="P66" s="113" t="s">
        <v>143</v>
      </c>
    </row>
    <row r="67" spans="1:16" x14ac:dyDescent="0.35">
      <c r="A67" s="91" t="s">
        <v>368</v>
      </c>
      <c r="B67" s="54" t="b">
        <f t="shared" si="5"/>
        <v>0</v>
      </c>
      <c r="C67" s="92" t="s">
        <v>155</v>
      </c>
      <c r="E67" s="92" t="s">
        <v>156</v>
      </c>
      <c r="G67" s="92" t="s">
        <v>158</v>
      </c>
      <c r="L67" s="93" t="s">
        <v>829</v>
      </c>
      <c r="M67" s="93" t="s">
        <v>830</v>
      </c>
      <c r="N67" s="94" t="s">
        <v>368</v>
      </c>
      <c r="O67" s="95" t="s">
        <v>368</v>
      </c>
    </row>
    <row r="68" spans="1:16" ht="15" customHeight="1" x14ac:dyDescent="0.35">
      <c r="B68" s="54">
        <f t="shared" si="5"/>
        <v>44561</v>
      </c>
      <c r="C68" s="87" t="s">
        <v>164</v>
      </c>
      <c r="E68" s="87" t="s">
        <v>840</v>
      </c>
      <c r="G68" s="87" t="s">
        <v>182</v>
      </c>
      <c r="L68" s="88">
        <v>1771.28</v>
      </c>
      <c r="M68" s="88">
        <v>1750.68</v>
      </c>
      <c r="N68" s="96" t="s">
        <v>368</v>
      </c>
      <c r="O68" s="83" t="s">
        <v>368</v>
      </c>
      <c r="P68" s="113"/>
    </row>
    <row r="69" spans="1:16" x14ac:dyDescent="0.35">
      <c r="A69" s="80" t="s">
        <v>368</v>
      </c>
      <c r="B69" s="54" t="b">
        <f t="shared" si="5"/>
        <v>0</v>
      </c>
      <c r="C69" s="97" t="s">
        <v>368</v>
      </c>
      <c r="D69" s="97" t="s">
        <v>368</v>
      </c>
      <c r="E69" s="97" t="s">
        <v>368</v>
      </c>
      <c r="F69" s="97" t="s">
        <v>368</v>
      </c>
      <c r="G69" s="97" t="s">
        <v>368</v>
      </c>
      <c r="H69" s="224"/>
      <c r="I69" s="97" t="s">
        <v>368</v>
      </c>
      <c r="J69" s="97" t="s">
        <v>368</v>
      </c>
      <c r="K69" s="98" t="s">
        <v>368</v>
      </c>
      <c r="L69" s="98" t="s">
        <v>33</v>
      </c>
      <c r="M69" s="99">
        <v>1750.68</v>
      </c>
      <c r="N69" s="100" t="s">
        <v>368</v>
      </c>
      <c r="O69" s="83" t="s">
        <v>368</v>
      </c>
    </row>
    <row r="70" spans="1:16" ht="15" customHeight="1" x14ac:dyDescent="0.35">
      <c r="A70" s="84">
        <v>44681</v>
      </c>
      <c r="B70" s="54">
        <f t="shared" si="5"/>
        <v>44742</v>
      </c>
      <c r="D70" s="85" t="s">
        <v>675</v>
      </c>
      <c r="E70" s="86" t="s">
        <v>167</v>
      </c>
      <c r="F70" s="86" t="s">
        <v>359</v>
      </c>
      <c r="G70" s="87" t="s">
        <v>676</v>
      </c>
      <c r="I70" s="85" t="s">
        <v>136</v>
      </c>
      <c r="J70" s="85"/>
      <c r="K70" s="88">
        <v>1922.33</v>
      </c>
      <c r="L70" s="89" t="s">
        <v>368</v>
      </c>
      <c r="M70" s="90">
        <v>17429.849999999999</v>
      </c>
      <c r="O70" s="83" t="s">
        <v>368</v>
      </c>
      <c r="P70" s="113" t="s">
        <v>143</v>
      </c>
    </row>
    <row r="71" spans="1:16" x14ac:dyDescent="0.35">
      <c r="A71" s="91" t="s">
        <v>368</v>
      </c>
      <c r="B71" s="54" t="b">
        <f t="shared" si="5"/>
        <v>0</v>
      </c>
      <c r="C71" s="92" t="s">
        <v>155</v>
      </c>
      <c r="E71" s="92" t="s">
        <v>156</v>
      </c>
      <c r="G71" s="92" t="s">
        <v>158</v>
      </c>
      <c r="L71" s="93" t="s">
        <v>829</v>
      </c>
      <c r="M71" s="93" t="s">
        <v>830</v>
      </c>
      <c r="N71" s="94" t="s">
        <v>368</v>
      </c>
      <c r="O71" s="95" t="s">
        <v>368</v>
      </c>
    </row>
    <row r="72" spans="1:16" ht="15" customHeight="1" x14ac:dyDescent="0.35">
      <c r="B72" s="54">
        <f t="shared" si="5"/>
        <v>44561</v>
      </c>
      <c r="C72" s="87" t="s">
        <v>164</v>
      </c>
      <c r="E72" s="87" t="s">
        <v>841</v>
      </c>
      <c r="G72" s="87" t="s">
        <v>182</v>
      </c>
      <c r="L72" s="88">
        <v>1956.66</v>
      </c>
      <c r="M72" s="88">
        <v>1922.33</v>
      </c>
      <c r="N72" s="96" t="s">
        <v>368</v>
      </c>
      <c r="O72" s="83" t="s">
        <v>368</v>
      </c>
      <c r="P72" s="113"/>
    </row>
    <row r="73" spans="1:16" x14ac:dyDescent="0.35">
      <c r="A73" s="80" t="s">
        <v>368</v>
      </c>
      <c r="B73" s="54" t="b">
        <f t="shared" si="5"/>
        <v>0</v>
      </c>
      <c r="C73" s="97" t="s">
        <v>368</v>
      </c>
      <c r="D73" s="97" t="s">
        <v>368</v>
      </c>
      <c r="E73" s="97" t="s">
        <v>368</v>
      </c>
      <c r="F73" s="97" t="s">
        <v>368</v>
      </c>
      <c r="G73" s="97" t="s">
        <v>368</v>
      </c>
      <c r="H73" s="224"/>
      <c r="I73" s="97" t="s">
        <v>368</v>
      </c>
      <c r="J73" s="97" t="s">
        <v>368</v>
      </c>
      <c r="K73" s="98" t="s">
        <v>368</v>
      </c>
      <c r="L73" s="98" t="s">
        <v>33</v>
      </c>
      <c r="M73" s="99">
        <v>1922.33</v>
      </c>
      <c r="N73" s="100" t="s">
        <v>368</v>
      </c>
      <c r="O73" s="83" t="s">
        <v>368</v>
      </c>
    </row>
    <row r="74" spans="1:16" x14ac:dyDescent="0.35">
      <c r="A74" s="81" t="s">
        <v>368</v>
      </c>
      <c r="B74" s="54" t="b">
        <f t="shared" si="5"/>
        <v>0</v>
      </c>
      <c r="C74" s="81" t="s">
        <v>368</v>
      </c>
      <c r="D74" s="81" t="s">
        <v>368</v>
      </c>
      <c r="E74" s="81" t="s">
        <v>368</v>
      </c>
      <c r="F74" s="81" t="s">
        <v>368</v>
      </c>
      <c r="G74" s="79" t="s">
        <v>368</v>
      </c>
      <c r="I74" s="81" t="s">
        <v>368</v>
      </c>
      <c r="J74" s="81" t="s">
        <v>368</v>
      </c>
      <c r="K74" s="89" t="s">
        <v>368</v>
      </c>
      <c r="L74" s="89" t="s">
        <v>368</v>
      </c>
      <c r="M74" s="89" t="s">
        <v>368</v>
      </c>
      <c r="N74" s="89" t="s">
        <v>368</v>
      </c>
      <c r="O74" s="83" t="s">
        <v>368</v>
      </c>
    </row>
    <row r="75" spans="1:16" ht="15" customHeight="1" x14ac:dyDescent="0.35">
      <c r="A75" s="84">
        <v>44695</v>
      </c>
      <c r="B75" s="54">
        <f t="shared" si="5"/>
        <v>44742</v>
      </c>
      <c r="D75" s="85" t="s">
        <v>673</v>
      </c>
      <c r="E75" s="86" t="s">
        <v>167</v>
      </c>
      <c r="F75" s="86" t="s">
        <v>359</v>
      </c>
      <c r="G75" s="87" t="s">
        <v>674</v>
      </c>
      <c r="I75" s="85" t="s">
        <v>136</v>
      </c>
      <c r="J75" s="85"/>
      <c r="K75" s="88">
        <v>1839.94</v>
      </c>
      <c r="L75" s="89" t="s">
        <v>368</v>
      </c>
      <c r="M75" s="90">
        <v>19269.79</v>
      </c>
      <c r="O75" s="83" t="s">
        <v>368</v>
      </c>
      <c r="P75" s="113" t="s">
        <v>143</v>
      </c>
    </row>
    <row r="76" spans="1:16" x14ac:dyDescent="0.35">
      <c r="A76" s="91" t="s">
        <v>368</v>
      </c>
      <c r="B76" s="54" t="b">
        <f t="shared" si="5"/>
        <v>0</v>
      </c>
      <c r="C76" s="92" t="s">
        <v>155</v>
      </c>
      <c r="E76" s="92" t="s">
        <v>156</v>
      </c>
      <c r="G76" s="92" t="s">
        <v>158</v>
      </c>
      <c r="L76" s="93" t="s">
        <v>829</v>
      </c>
      <c r="M76" s="93" t="s">
        <v>830</v>
      </c>
      <c r="N76" s="94" t="s">
        <v>368</v>
      </c>
      <c r="O76" s="95" t="s">
        <v>368</v>
      </c>
    </row>
    <row r="77" spans="1:16" ht="15" customHeight="1" x14ac:dyDescent="0.35">
      <c r="B77" s="54">
        <f t="shared" si="5"/>
        <v>44561</v>
      </c>
      <c r="C77" s="87" t="s">
        <v>164</v>
      </c>
      <c r="E77" s="87" t="s">
        <v>842</v>
      </c>
      <c r="G77" s="87" t="s">
        <v>182</v>
      </c>
      <c r="L77" s="88">
        <v>1888</v>
      </c>
      <c r="M77" s="88">
        <v>1839.94</v>
      </c>
      <c r="N77" s="96" t="s">
        <v>368</v>
      </c>
      <c r="O77" s="83" t="s">
        <v>368</v>
      </c>
      <c r="P77" s="113"/>
    </row>
    <row r="78" spans="1:16" x14ac:dyDescent="0.35">
      <c r="A78" s="80" t="s">
        <v>368</v>
      </c>
      <c r="B78" s="54" t="b">
        <f t="shared" si="5"/>
        <v>0</v>
      </c>
      <c r="C78" s="97" t="s">
        <v>368</v>
      </c>
      <c r="D78" s="97" t="s">
        <v>368</v>
      </c>
      <c r="E78" s="97" t="s">
        <v>368</v>
      </c>
      <c r="F78" s="97" t="s">
        <v>368</v>
      </c>
      <c r="G78" s="97" t="s">
        <v>368</v>
      </c>
      <c r="H78" s="224"/>
      <c r="I78" s="97" t="s">
        <v>368</v>
      </c>
      <c r="J78" s="97" t="s">
        <v>368</v>
      </c>
      <c r="K78" s="98" t="s">
        <v>368</v>
      </c>
      <c r="L78" s="98" t="s">
        <v>33</v>
      </c>
      <c r="M78" s="99">
        <v>1839.94</v>
      </c>
      <c r="N78" s="100" t="s">
        <v>368</v>
      </c>
      <c r="O78" s="83" t="s">
        <v>368</v>
      </c>
    </row>
    <row r="79" spans="1:16" ht="15" customHeight="1" x14ac:dyDescent="0.35">
      <c r="A79" s="84">
        <v>44709</v>
      </c>
      <c r="B79" s="54">
        <f t="shared" si="5"/>
        <v>44742</v>
      </c>
      <c r="D79" s="85" t="s">
        <v>671</v>
      </c>
      <c r="E79" s="86" t="s">
        <v>167</v>
      </c>
      <c r="F79" s="86" t="s">
        <v>359</v>
      </c>
      <c r="G79" s="87" t="s">
        <v>672</v>
      </c>
      <c r="I79" s="85" t="s">
        <v>136</v>
      </c>
      <c r="J79" s="85"/>
      <c r="K79" s="88">
        <v>1839.93</v>
      </c>
      <c r="L79" s="89" t="s">
        <v>368</v>
      </c>
      <c r="M79" s="90">
        <v>21109.72</v>
      </c>
      <c r="O79" s="83" t="s">
        <v>368</v>
      </c>
      <c r="P79" s="113" t="s">
        <v>143</v>
      </c>
    </row>
    <row r="80" spans="1:16" x14ac:dyDescent="0.35">
      <c r="A80" s="91" t="s">
        <v>368</v>
      </c>
      <c r="B80" s="54" t="b">
        <f t="shared" si="5"/>
        <v>0</v>
      </c>
      <c r="C80" s="92" t="s">
        <v>155</v>
      </c>
      <c r="E80" s="92" t="s">
        <v>156</v>
      </c>
      <c r="G80" s="92" t="s">
        <v>158</v>
      </c>
      <c r="L80" s="93" t="s">
        <v>829</v>
      </c>
      <c r="M80" s="93" t="s">
        <v>830</v>
      </c>
      <c r="N80" s="94" t="s">
        <v>368</v>
      </c>
      <c r="O80" s="95" t="s">
        <v>368</v>
      </c>
    </row>
    <row r="81" spans="1:16" ht="15" customHeight="1" x14ac:dyDescent="0.35">
      <c r="B81" s="54">
        <f t="shared" si="5"/>
        <v>44561</v>
      </c>
      <c r="C81" s="87" t="s">
        <v>164</v>
      </c>
      <c r="E81" s="87" t="s">
        <v>843</v>
      </c>
      <c r="G81" s="87" t="s">
        <v>182</v>
      </c>
      <c r="L81" s="88">
        <v>1874.26</v>
      </c>
      <c r="M81" s="88">
        <v>1839.93</v>
      </c>
      <c r="N81" s="96" t="s">
        <v>368</v>
      </c>
      <c r="O81" s="83" t="s">
        <v>368</v>
      </c>
      <c r="P81" s="113"/>
    </row>
    <row r="82" spans="1:16" x14ac:dyDescent="0.35">
      <c r="A82" s="80" t="s">
        <v>368</v>
      </c>
      <c r="B82" s="54" t="b">
        <f t="shared" si="5"/>
        <v>0</v>
      </c>
      <c r="C82" s="97" t="s">
        <v>368</v>
      </c>
      <c r="D82" s="97" t="s">
        <v>368</v>
      </c>
      <c r="E82" s="97" t="s">
        <v>368</v>
      </c>
      <c r="F82" s="97" t="s">
        <v>368</v>
      </c>
      <c r="G82" s="97" t="s">
        <v>368</v>
      </c>
      <c r="H82" s="224"/>
      <c r="I82" s="97" t="s">
        <v>368</v>
      </c>
      <c r="J82" s="97" t="s">
        <v>368</v>
      </c>
      <c r="K82" s="98" t="s">
        <v>368</v>
      </c>
      <c r="L82" s="98" t="s">
        <v>33</v>
      </c>
      <c r="M82" s="99">
        <v>1839.93</v>
      </c>
      <c r="N82" s="100" t="s">
        <v>368</v>
      </c>
      <c r="O82" s="83" t="s">
        <v>368</v>
      </c>
    </row>
    <row r="83" spans="1:16" x14ac:dyDescent="0.35">
      <c r="A83" s="81" t="s">
        <v>368</v>
      </c>
      <c r="B83" s="54" t="b">
        <f t="shared" si="5"/>
        <v>0</v>
      </c>
      <c r="C83" s="81" t="s">
        <v>368</v>
      </c>
      <c r="D83" s="81" t="s">
        <v>368</v>
      </c>
      <c r="E83" s="81" t="s">
        <v>368</v>
      </c>
      <c r="F83" s="81" t="s">
        <v>368</v>
      </c>
      <c r="G83" s="79" t="s">
        <v>368</v>
      </c>
      <c r="I83" s="81" t="s">
        <v>368</v>
      </c>
      <c r="J83" s="81" t="s">
        <v>368</v>
      </c>
      <c r="K83" s="89" t="s">
        <v>368</v>
      </c>
      <c r="L83" s="89" t="s">
        <v>368</v>
      </c>
      <c r="M83" s="89" t="s">
        <v>368</v>
      </c>
      <c r="N83" s="89" t="s">
        <v>368</v>
      </c>
      <c r="O83" s="83" t="s">
        <v>368</v>
      </c>
    </row>
    <row r="84" spans="1:16" ht="15" customHeight="1" x14ac:dyDescent="0.35">
      <c r="A84" s="84">
        <v>44863</v>
      </c>
      <c r="B84" s="54">
        <f t="shared" si="5"/>
        <v>44926</v>
      </c>
      <c r="D84" s="85" t="s">
        <v>165</v>
      </c>
      <c r="E84" s="86" t="s">
        <v>167</v>
      </c>
      <c r="F84" s="86" t="s">
        <v>168</v>
      </c>
      <c r="G84" s="87" t="s">
        <v>166</v>
      </c>
      <c r="I84" s="85" t="s">
        <v>170</v>
      </c>
      <c r="J84" s="85"/>
      <c r="K84" s="88">
        <v>1969.25</v>
      </c>
      <c r="L84" s="89" t="s">
        <v>368</v>
      </c>
      <c r="M84" s="90">
        <v>23078.97</v>
      </c>
      <c r="O84" s="83" t="s">
        <v>368</v>
      </c>
      <c r="P84" s="113" t="s">
        <v>145</v>
      </c>
    </row>
    <row r="85" spans="1:16" ht="15" customHeight="1" x14ac:dyDescent="0.35">
      <c r="A85" s="84">
        <v>44863</v>
      </c>
      <c r="B85" s="54">
        <f t="shared" si="5"/>
        <v>44926</v>
      </c>
      <c r="D85" s="85" t="s">
        <v>165</v>
      </c>
      <c r="E85" s="86" t="s">
        <v>167</v>
      </c>
      <c r="F85" s="86" t="s">
        <v>168</v>
      </c>
      <c r="G85" s="87" t="s">
        <v>171</v>
      </c>
      <c r="I85" s="85" t="s">
        <v>170</v>
      </c>
      <c r="J85" s="85"/>
      <c r="K85" s="88">
        <v>1894.75</v>
      </c>
      <c r="L85" s="89" t="s">
        <v>368</v>
      </c>
      <c r="M85" s="90">
        <v>24973.72</v>
      </c>
      <c r="O85" s="83" t="s">
        <v>368</v>
      </c>
      <c r="P85" s="113" t="s">
        <v>145</v>
      </c>
    </row>
    <row r="86" spans="1:16" x14ac:dyDescent="0.35">
      <c r="A86" s="81" t="s">
        <v>368</v>
      </c>
      <c r="B86" s="54" t="b">
        <f t="shared" si="5"/>
        <v>0</v>
      </c>
      <c r="C86" s="81" t="s">
        <v>368</v>
      </c>
      <c r="D86" s="81" t="s">
        <v>368</v>
      </c>
      <c r="E86" s="81" t="s">
        <v>368</v>
      </c>
      <c r="F86" s="81" t="s">
        <v>368</v>
      </c>
      <c r="G86" s="79" t="s">
        <v>368</v>
      </c>
      <c r="I86" s="81" t="s">
        <v>368</v>
      </c>
      <c r="J86" s="81" t="s">
        <v>368</v>
      </c>
      <c r="K86" s="89" t="s">
        <v>368</v>
      </c>
      <c r="L86" s="89" t="s">
        <v>368</v>
      </c>
      <c r="M86" s="89" t="s">
        <v>368</v>
      </c>
      <c r="N86" s="89" t="s">
        <v>368</v>
      </c>
      <c r="O86" s="83" t="s">
        <v>368</v>
      </c>
    </row>
    <row r="87" spans="1:16" ht="15" customHeight="1" x14ac:dyDescent="0.35">
      <c r="A87" s="84">
        <v>44877</v>
      </c>
      <c r="B87" s="54">
        <f t="shared" si="5"/>
        <v>44926</v>
      </c>
      <c r="D87" s="85" t="s">
        <v>172</v>
      </c>
      <c r="E87" s="86" t="s">
        <v>167</v>
      </c>
      <c r="F87" s="86" t="s">
        <v>168</v>
      </c>
      <c r="G87" s="87" t="s">
        <v>173</v>
      </c>
      <c r="I87" s="85" t="s">
        <v>170</v>
      </c>
      <c r="J87" s="85"/>
      <c r="K87" s="88">
        <v>1673.41</v>
      </c>
      <c r="L87" s="89" t="s">
        <v>368</v>
      </c>
      <c r="M87" s="90">
        <v>26647.13</v>
      </c>
      <c r="O87" s="83" t="s">
        <v>368</v>
      </c>
      <c r="P87" s="113" t="s">
        <v>145</v>
      </c>
    </row>
    <row r="88" spans="1:16" ht="15" customHeight="1" x14ac:dyDescent="0.35">
      <c r="A88" s="84">
        <v>44877</v>
      </c>
      <c r="B88" s="54">
        <f t="shared" si="5"/>
        <v>44926</v>
      </c>
      <c r="D88" s="85" t="s">
        <v>172</v>
      </c>
      <c r="E88" s="86" t="s">
        <v>167</v>
      </c>
      <c r="F88" s="86" t="s">
        <v>168</v>
      </c>
      <c r="G88" s="87" t="s">
        <v>174</v>
      </c>
      <c r="I88" s="85" t="s">
        <v>170</v>
      </c>
      <c r="J88" s="85"/>
      <c r="K88" s="88">
        <v>1819.25</v>
      </c>
      <c r="L88" s="89" t="s">
        <v>368</v>
      </c>
      <c r="M88" s="90">
        <v>28466.38</v>
      </c>
      <c r="O88" s="83" t="s">
        <v>368</v>
      </c>
      <c r="P88" s="113" t="s">
        <v>145</v>
      </c>
    </row>
    <row r="89" spans="1:16" ht="15" customHeight="1" x14ac:dyDescent="0.35">
      <c r="A89" s="84">
        <v>44891</v>
      </c>
      <c r="B89" s="54">
        <f t="shared" si="5"/>
        <v>44926</v>
      </c>
      <c r="D89" s="85" t="s">
        <v>175</v>
      </c>
      <c r="E89" s="86" t="s">
        <v>167</v>
      </c>
      <c r="F89" s="86" t="s">
        <v>168</v>
      </c>
      <c r="G89" s="87" t="s">
        <v>176</v>
      </c>
      <c r="I89" s="85" t="s">
        <v>170</v>
      </c>
      <c r="J89" s="85"/>
      <c r="K89" s="88">
        <v>1414.55</v>
      </c>
      <c r="L89" s="89" t="s">
        <v>368</v>
      </c>
      <c r="M89" s="90">
        <v>29880.93</v>
      </c>
      <c r="O89" s="83" t="s">
        <v>368</v>
      </c>
      <c r="P89" s="113" t="s">
        <v>145</v>
      </c>
    </row>
    <row r="90" spans="1:16" ht="15" customHeight="1" x14ac:dyDescent="0.35">
      <c r="A90" s="84">
        <v>44891</v>
      </c>
      <c r="B90" s="54">
        <f t="shared" si="5"/>
        <v>44926</v>
      </c>
      <c r="D90" s="85" t="s">
        <v>175</v>
      </c>
      <c r="E90" s="86" t="s">
        <v>167</v>
      </c>
      <c r="F90" s="86" t="s">
        <v>168</v>
      </c>
      <c r="G90" s="87" t="s">
        <v>177</v>
      </c>
      <c r="I90" s="85" t="s">
        <v>170</v>
      </c>
      <c r="J90" s="85"/>
      <c r="K90" s="88">
        <v>1881.03</v>
      </c>
      <c r="L90" s="89" t="s">
        <v>368</v>
      </c>
      <c r="M90" s="90">
        <v>31761.96</v>
      </c>
      <c r="O90" s="83" t="s">
        <v>368</v>
      </c>
      <c r="P90" s="113" t="s">
        <v>145</v>
      </c>
    </row>
    <row r="91" spans="1:16" x14ac:dyDescent="0.35">
      <c r="A91" s="81" t="s">
        <v>368</v>
      </c>
      <c r="B91" s="54" t="b">
        <f t="shared" si="5"/>
        <v>0</v>
      </c>
      <c r="C91" s="81" t="s">
        <v>368</v>
      </c>
      <c r="D91" s="81" t="s">
        <v>368</v>
      </c>
      <c r="E91" s="81" t="s">
        <v>368</v>
      </c>
      <c r="F91" s="81" t="s">
        <v>368</v>
      </c>
      <c r="G91" s="79" t="s">
        <v>368</v>
      </c>
      <c r="I91" s="81" t="s">
        <v>368</v>
      </c>
      <c r="J91" s="81" t="s">
        <v>368</v>
      </c>
      <c r="K91" s="89" t="s">
        <v>368</v>
      </c>
      <c r="L91" s="89" t="s">
        <v>368</v>
      </c>
      <c r="M91" s="89" t="s">
        <v>368</v>
      </c>
      <c r="N91" s="89" t="s">
        <v>368</v>
      </c>
      <c r="O91" s="83" t="s">
        <v>368</v>
      </c>
    </row>
    <row r="92" spans="1:16" ht="15" customHeight="1" x14ac:dyDescent="0.35">
      <c r="A92" s="84">
        <v>44905</v>
      </c>
      <c r="B92" s="54">
        <f t="shared" si="5"/>
        <v>44926</v>
      </c>
      <c r="D92" s="85" t="s">
        <v>178</v>
      </c>
      <c r="E92" s="86" t="s">
        <v>167</v>
      </c>
      <c r="F92" s="86" t="s">
        <v>168</v>
      </c>
      <c r="G92" s="87" t="s">
        <v>179</v>
      </c>
      <c r="I92" s="85" t="s">
        <v>170</v>
      </c>
      <c r="J92" s="85"/>
      <c r="K92" s="88">
        <v>2053.1</v>
      </c>
      <c r="L92" s="89" t="s">
        <v>368</v>
      </c>
      <c r="M92" s="90">
        <v>33815.06</v>
      </c>
      <c r="O92" s="83" t="s">
        <v>368</v>
      </c>
      <c r="P92" s="113" t="s">
        <v>145</v>
      </c>
    </row>
    <row r="93" spans="1:16" ht="15" customHeight="1" x14ac:dyDescent="0.35">
      <c r="A93" s="84">
        <v>44905</v>
      </c>
      <c r="B93" s="54">
        <f t="shared" si="5"/>
        <v>44926</v>
      </c>
      <c r="D93" s="85" t="s">
        <v>178</v>
      </c>
      <c r="E93" s="86" t="s">
        <v>167</v>
      </c>
      <c r="F93" s="86" t="s">
        <v>168</v>
      </c>
      <c r="G93" s="87" t="s">
        <v>180</v>
      </c>
      <c r="I93" s="85" t="s">
        <v>170</v>
      </c>
      <c r="J93" s="85"/>
      <c r="K93" s="88">
        <v>1968.63</v>
      </c>
      <c r="L93" s="89" t="s">
        <v>368</v>
      </c>
      <c r="M93" s="90">
        <v>35783.69</v>
      </c>
      <c r="O93" s="83" t="s">
        <v>368</v>
      </c>
      <c r="P93" s="113" t="s">
        <v>145</v>
      </c>
    </row>
    <row r="94" spans="1:16" x14ac:dyDescent="0.35">
      <c r="A94" s="81" t="s">
        <v>368</v>
      </c>
      <c r="B94" s="54" t="b">
        <f t="shared" ref="B94:B157" si="6">IF(A94&lt;=44561,44561,IF(A94&lt;=44651,44651,IF(A94&lt;=44742,44742,IF(A94&lt;=44834,44834,IF(A94&lt;=44926,44926)))))</f>
        <v>0</v>
      </c>
      <c r="C94" s="81" t="s">
        <v>368</v>
      </c>
      <c r="D94" s="81" t="s">
        <v>368</v>
      </c>
      <c r="E94" s="81" t="s">
        <v>368</v>
      </c>
      <c r="F94" s="81" t="s">
        <v>368</v>
      </c>
      <c r="G94" s="79" t="s">
        <v>368</v>
      </c>
      <c r="I94" s="81" t="s">
        <v>368</v>
      </c>
      <c r="J94" s="81" t="s">
        <v>368</v>
      </c>
      <c r="K94" s="89" t="s">
        <v>368</v>
      </c>
      <c r="L94" s="89" t="s">
        <v>368</v>
      </c>
      <c r="M94" s="89" t="s">
        <v>368</v>
      </c>
      <c r="N94" s="89" t="s">
        <v>368</v>
      </c>
      <c r="O94" s="83" t="s">
        <v>368</v>
      </c>
    </row>
    <row r="95" spans="1:16" ht="15" customHeight="1" x14ac:dyDescent="0.35">
      <c r="A95" s="79" t="s">
        <v>844</v>
      </c>
      <c r="B95" s="54" t="b">
        <f t="shared" si="6"/>
        <v>0</v>
      </c>
      <c r="K95" s="101">
        <v>35783.69</v>
      </c>
      <c r="L95" s="101">
        <v>0</v>
      </c>
      <c r="M95" s="102">
        <v>35783.69</v>
      </c>
      <c r="N95" s="225"/>
      <c r="O95" s="103" t="s">
        <v>368</v>
      </c>
    </row>
    <row r="96" spans="1:16" ht="15" customHeight="1" x14ac:dyDescent="0.35">
      <c r="A96" s="79" t="s">
        <v>845</v>
      </c>
      <c r="B96" s="54" t="b">
        <f t="shared" si="6"/>
        <v>0</v>
      </c>
      <c r="J96" s="80" t="s">
        <v>368</v>
      </c>
      <c r="L96" s="81" t="s">
        <v>828</v>
      </c>
      <c r="M96" s="82">
        <v>0</v>
      </c>
      <c r="O96" s="83" t="s">
        <v>368</v>
      </c>
    </row>
    <row r="97" spans="1:16" ht="15" customHeight="1" x14ac:dyDescent="0.35">
      <c r="A97" s="84">
        <v>44555</v>
      </c>
      <c r="B97" s="54">
        <f t="shared" si="6"/>
        <v>44561</v>
      </c>
      <c r="D97" s="85" t="s">
        <v>587</v>
      </c>
      <c r="E97" s="86" t="s">
        <v>167</v>
      </c>
      <c r="F97" s="86" t="s">
        <v>359</v>
      </c>
      <c r="G97" s="87" t="s">
        <v>588</v>
      </c>
      <c r="I97" s="85" t="s">
        <v>136</v>
      </c>
      <c r="J97" s="85"/>
      <c r="K97" s="88">
        <v>123.58</v>
      </c>
      <c r="L97" s="89" t="s">
        <v>368</v>
      </c>
      <c r="M97" s="90">
        <v>123.58</v>
      </c>
      <c r="O97" s="83" t="s">
        <v>368</v>
      </c>
      <c r="P97" s="113" t="s">
        <v>141</v>
      </c>
    </row>
    <row r="98" spans="1:16" x14ac:dyDescent="0.35">
      <c r="A98" s="91" t="s">
        <v>368</v>
      </c>
      <c r="B98" s="54" t="b">
        <f t="shared" si="6"/>
        <v>0</v>
      </c>
      <c r="C98" s="92" t="s">
        <v>155</v>
      </c>
      <c r="E98" s="92" t="s">
        <v>156</v>
      </c>
      <c r="G98" s="92" t="s">
        <v>158</v>
      </c>
      <c r="L98" s="93" t="s">
        <v>829</v>
      </c>
      <c r="M98" s="93" t="s">
        <v>830</v>
      </c>
      <c r="N98" s="94" t="s">
        <v>368</v>
      </c>
      <c r="O98" s="95" t="s">
        <v>368</v>
      </c>
    </row>
    <row r="99" spans="1:16" ht="15" customHeight="1" x14ac:dyDescent="0.35">
      <c r="B99" s="54">
        <f t="shared" si="6"/>
        <v>44561</v>
      </c>
      <c r="C99" s="87" t="s">
        <v>164</v>
      </c>
      <c r="E99" s="87" t="s">
        <v>831</v>
      </c>
      <c r="G99" s="87" t="s">
        <v>182</v>
      </c>
      <c r="L99" s="88">
        <v>1797.19</v>
      </c>
      <c r="M99" s="88">
        <v>123.58</v>
      </c>
      <c r="N99" s="96" t="s">
        <v>368</v>
      </c>
      <c r="O99" s="83" t="s">
        <v>368</v>
      </c>
      <c r="P99" s="113"/>
    </row>
    <row r="100" spans="1:16" x14ac:dyDescent="0.35">
      <c r="A100" s="80" t="s">
        <v>368</v>
      </c>
      <c r="B100" s="54" t="b">
        <f t="shared" si="6"/>
        <v>0</v>
      </c>
      <c r="C100" s="97" t="s">
        <v>368</v>
      </c>
      <c r="D100" s="97" t="s">
        <v>368</v>
      </c>
      <c r="E100" s="97" t="s">
        <v>368</v>
      </c>
      <c r="F100" s="97" t="s">
        <v>368</v>
      </c>
      <c r="G100" s="97" t="s">
        <v>368</v>
      </c>
      <c r="H100" s="224"/>
      <c r="I100" s="97" t="s">
        <v>368</v>
      </c>
      <c r="J100" s="97" t="s">
        <v>368</v>
      </c>
      <c r="K100" s="98" t="s">
        <v>368</v>
      </c>
      <c r="L100" s="98" t="s">
        <v>33</v>
      </c>
      <c r="M100" s="99">
        <v>123.58</v>
      </c>
      <c r="N100" s="100" t="s">
        <v>368</v>
      </c>
      <c r="O100" s="83" t="s">
        <v>368</v>
      </c>
    </row>
    <row r="101" spans="1:16" x14ac:dyDescent="0.35">
      <c r="A101" s="81" t="s">
        <v>368</v>
      </c>
      <c r="B101" s="54" t="b">
        <f t="shared" si="6"/>
        <v>0</v>
      </c>
      <c r="C101" s="81" t="s">
        <v>368</v>
      </c>
      <c r="D101" s="81" t="s">
        <v>368</v>
      </c>
      <c r="E101" s="81" t="s">
        <v>368</v>
      </c>
      <c r="F101" s="81" t="s">
        <v>368</v>
      </c>
      <c r="G101" s="79" t="s">
        <v>368</v>
      </c>
      <c r="I101" s="81" t="s">
        <v>368</v>
      </c>
      <c r="J101" s="81" t="s">
        <v>368</v>
      </c>
      <c r="K101" s="89" t="s">
        <v>368</v>
      </c>
      <c r="L101" s="89" t="s">
        <v>368</v>
      </c>
      <c r="M101" s="89" t="s">
        <v>368</v>
      </c>
      <c r="N101" s="89" t="s">
        <v>368</v>
      </c>
      <c r="O101" s="83" t="s">
        <v>368</v>
      </c>
    </row>
    <row r="102" spans="1:16" ht="15" customHeight="1" x14ac:dyDescent="0.35">
      <c r="A102" s="84">
        <v>44569</v>
      </c>
      <c r="B102" s="54">
        <f t="shared" si="6"/>
        <v>44651</v>
      </c>
      <c r="D102" s="85" t="s">
        <v>652</v>
      </c>
      <c r="E102" s="86" t="s">
        <v>167</v>
      </c>
      <c r="F102" s="86" t="s">
        <v>359</v>
      </c>
      <c r="G102" s="87" t="s">
        <v>653</v>
      </c>
      <c r="I102" s="85" t="s">
        <v>136</v>
      </c>
      <c r="J102" s="85"/>
      <c r="K102" s="88">
        <v>178.5</v>
      </c>
      <c r="L102" s="89" t="s">
        <v>368</v>
      </c>
      <c r="M102" s="90">
        <v>302.08</v>
      </c>
      <c r="O102" s="83" t="s">
        <v>368</v>
      </c>
      <c r="P102" s="113" t="s">
        <v>142</v>
      </c>
    </row>
    <row r="103" spans="1:16" x14ac:dyDescent="0.35">
      <c r="A103" s="91" t="s">
        <v>368</v>
      </c>
      <c r="B103" s="54" t="b">
        <f t="shared" si="6"/>
        <v>0</v>
      </c>
      <c r="C103" s="92" t="s">
        <v>155</v>
      </c>
      <c r="E103" s="92" t="s">
        <v>156</v>
      </c>
      <c r="G103" s="92" t="s">
        <v>158</v>
      </c>
      <c r="L103" s="93" t="s">
        <v>829</v>
      </c>
      <c r="M103" s="93" t="s">
        <v>830</v>
      </c>
      <c r="N103" s="94" t="s">
        <v>368</v>
      </c>
      <c r="O103" s="95" t="s">
        <v>368</v>
      </c>
    </row>
    <row r="104" spans="1:16" ht="15" customHeight="1" x14ac:dyDescent="0.35">
      <c r="B104" s="54">
        <f t="shared" si="6"/>
        <v>44561</v>
      </c>
      <c r="C104" s="87" t="s">
        <v>164</v>
      </c>
      <c r="E104" s="87" t="s">
        <v>833</v>
      </c>
      <c r="G104" s="87" t="s">
        <v>182</v>
      </c>
      <c r="L104" s="88">
        <v>1565.31</v>
      </c>
      <c r="M104" s="88">
        <v>178.5</v>
      </c>
      <c r="N104" s="96" t="s">
        <v>368</v>
      </c>
      <c r="O104" s="83" t="s">
        <v>368</v>
      </c>
      <c r="P104" s="113"/>
    </row>
    <row r="105" spans="1:16" x14ac:dyDescent="0.35">
      <c r="A105" s="80" t="s">
        <v>368</v>
      </c>
      <c r="B105" s="54" t="b">
        <f t="shared" si="6"/>
        <v>0</v>
      </c>
      <c r="C105" s="97" t="s">
        <v>368</v>
      </c>
      <c r="D105" s="97" t="s">
        <v>368</v>
      </c>
      <c r="E105" s="97" t="s">
        <v>368</v>
      </c>
      <c r="F105" s="97" t="s">
        <v>368</v>
      </c>
      <c r="G105" s="97" t="s">
        <v>368</v>
      </c>
      <c r="H105" s="224"/>
      <c r="I105" s="97" t="s">
        <v>368</v>
      </c>
      <c r="J105" s="97" t="s">
        <v>368</v>
      </c>
      <c r="K105" s="98" t="s">
        <v>368</v>
      </c>
      <c r="L105" s="98" t="s">
        <v>33</v>
      </c>
      <c r="M105" s="99">
        <v>178.5</v>
      </c>
      <c r="N105" s="100" t="s">
        <v>368</v>
      </c>
      <c r="O105" s="83" t="s">
        <v>368</v>
      </c>
    </row>
    <row r="106" spans="1:16" ht="15" customHeight="1" x14ac:dyDescent="0.35">
      <c r="A106" s="84">
        <v>44583</v>
      </c>
      <c r="B106" s="54">
        <f t="shared" si="6"/>
        <v>44651</v>
      </c>
      <c r="D106" s="85" t="s">
        <v>651</v>
      </c>
      <c r="E106" s="86" t="s">
        <v>167</v>
      </c>
      <c r="F106" s="86" t="s">
        <v>359</v>
      </c>
      <c r="G106" s="87" t="s">
        <v>169</v>
      </c>
      <c r="I106" s="85" t="s">
        <v>136</v>
      </c>
      <c r="J106" s="85"/>
      <c r="K106" s="88">
        <v>209.4</v>
      </c>
      <c r="L106" s="89" t="s">
        <v>368</v>
      </c>
      <c r="M106" s="90">
        <v>511.48</v>
      </c>
      <c r="O106" s="83" t="s">
        <v>368</v>
      </c>
      <c r="P106" s="113" t="s">
        <v>142</v>
      </c>
    </row>
    <row r="107" spans="1:16" x14ac:dyDescent="0.35">
      <c r="A107" s="91" t="s">
        <v>368</v>
      </c>
      <c r="B107" s="54" t="b">
        <f t="shared" si="6"/>
        <v>0</v>
      </c>
      <c r="C107" s="92" t="s">
        <v>155</v>
      </c>
      <c r="E107" s="92" t="s">
        <v>156</v>
      </c>
      <c r="G107" s="92" t="s">
        <v>158</v>
      </c>
      <c r="L107" s="93" t="s">
        <v>829</v>
      </c>
      <c r="M107" s="93" t="s">
        <v>830</v>
      </c>
      <c r="N107" s="94" t="s">
        <v>368</v>
      </c>
      <c r="O107" s="95" t="s">
        <v>368</v>
      </c>
    </row>
    <row r="108" spans="1:16" ht="15" customHeight="1" x14ac:dyDescent="0.35">
      <c r="B108" s="54">
        <f t="shared" si="6"/>
        <v>44561</v>
      </c>
      <c r="C108" s="87" t="s">
        <v>164</v>
      </c>
      <c r="E108" s="87" t="s">
        <v>834</v>
      </c>
      <c r="G108" s="87" t="s">
        <v>182</v>
      </c>
      <c r="L108" s="88">
        <v>2076.79</v>
      </c>
      <c r="M108" s="88">
        <v>209.4</v>
      </c>
      <c r="N108" s="96" t="s">
        <v>368</v>
      </c>
      <c r="O108" s="83" t="s">
        <v>368</v>
      </c>
      <c r="P108" s="113"/>
    </row>
    <row r="109" spans="1:16" x14ac:dyDescent="0.35">
      <c r="A109" s="80" t="s">
        <v>368</v>
      </c>
      <c r="B109" s="54" t="b">
        <f t="shared" si="6"/>
        <v>0</v>
      </c>
      <c r="C109" s="97" t="s">
        <v>368</v>
      </c>
      <c r="D109" s="97" t="s">
        <v>368</v>
      </c>
      <c r="E109" s="97" t="s">
        <v>368</v>
      </c>
      <c r="F109" s="97" t="s">
        <v>368</v>
      </c>
      <c r="G109" s="97" t="s">
        <v>368</v>
      </c>
      <c r="H109" s="224"/>
      <c r="I109" s="97" t="s">
        <v>368</v>
      </c>
      <c r="J109" s="97" t="s">
        <v>368</v>
      </c>
      <c r="K109" s="98" t="s">
        <v>368</v>
      </c>
      <c r="L109" s="98" t="s">
        <v>33</v>
      </c>
      <c r="M109" s="99">
        <v>209.4</v>
      </c>
      <c r="N109" s="100" t="s">
        <v>368</v>
      </c>
      <c r="O109" s="83" t="s">
        <v>368</v>
      </c>
    </row>
    <row r="110" spans="1:16" x14ac:dyDescent="0.35">
      <c r="A110" s="81" t="s">
        <v>368</v>
      </c>
      <c r="B110" s="54" t="b">
        <f t="shared" si="6"/>
        <v>0</v>
      </c>
      <c r="C110" s="81" t="s">
        <v>368</v>
      </c>
      <c r="D110" s="81" t="s">
        <v>368</v>
      </c>
      <c r="E110" s="81" t="s">
        <v>368</v>
      </c>
      <c r="F110" s="81" t="s">
        <v>368</v>
      </c>
      <c r="G110" s="79" t="s">
        <v>368</v>
      </c>
      <c r="I110" s="81" t="s">
        <v>368</v>
      </c>
      <c r="J110" s="81" t="s">
        <v>368</v>
      </c>
      <c r="K110" s="89" t="s">
        <v>368</v>
      </c>
      <c r="L110" s="89" t="s">
        <v>368</v>
      </c>
      <c r="M110" s="89" t="s">
        <v>368</v>
      </c>
      <c r="N110" s="89" t="s">
        <v>368</v>
      </c>
      <c r="O110" s="83" t="s">
        <v>368</v>
      </c>
    </row>
    <row r="111" spans="1:16" ht="15" customHeight="1" x14ac:dyDescent="0.35">
      <c r="A111" s="84">
        <v>44597</v>
      </c>
      <c r="B111" s="54">
        <f t="shared" si="6"/>
        <v>44651</v>
      </c>
      <c r="D111" s="85" t="s">
        <v>649</v>
      </c>
      <c r="E111" s="86" t="s">
        <v>167</v>
      </c>
      <c r="F111" s="86" t="s">
        <v>359</v>
      </c>
      <c r="G111" s="87" t="s">
        <v>650</v>
      </c>
      <c r="I111" s="85" t="s">
        <v>136</v>
      </c>
      <c r="J111" s="85"/>
      <c r="K111" s="88">
        <v>205.97</v>
      </c>
      <c r="L111" s="89" t="s">
        <v>368</v>
      </c>
      <c r="M111" s="90">
        <v>717.45</v>
      </c>
      <c r="O111" s="83" t="s">
        <v>368</v>
      </c>
      <c r="P111" s="113" t="s">
        <v>142</v>
      </c>
    </row>
    <row r="112" spans="1:16" x14ac:dyDescent="0.35">
      <c r="A112" s="91" t="s">
        <v>368</v>
      </c>
      <c r="B112" s="54" t="b">
        <f t="shared" si="6"/>
        <v>0</v>
      </c>
      <c r="C112" s="92" t="s">
        <v>155</v>
      </c>
      <c r="E112" s="92" t="s">
        <v>156</v>
      </c>
      <c r="G112" s="92" t="s">
        <v>158</v>
      </c>
      <c r="L112" s="93" t="s">
        <v>829</v>
      </c>
      <c r="M112" s="93" t="s">
        <v>830</v>
      </c>
      <c r="N112" s="94" t="s">
        <v>368</v>
      </c>
      <c r="O112" s="95" t="s">
        <v>368</v>
      </c>
    </row>
    <row r="113" spans="1:16" ht="15" customHeight="1" x14ac:dyDescent="0.35">
      <c r="B113" s="54">
        <f t="shared" si="6"/>
        <v>44561</v>
      </c>
      <c r="C113" s="87" t="s">
        <v>164</v>
      </c>
      <c r="E113" s="87" t="s">
        <v>835</v>
      </c>
      <c r="G113" s="87" t="s">
        <v>182</v>
      </c>
      <c r="L113" s="88">
        <v>2128.3000000000002</v>
      </c>
      <c r="M113" s="88">
        <v>205.97</v>
      </c>
      <c r="N113" s="96" t="s">
        <v>368</v>
      </c>
      <c r="O113" s="83" t="s">
        <v>368</v>
      </c>
      <c r="P113" s="113"/>
    </row>
    <row r="114" spans="1:16" x14ac:dyDescent="0.35">
      <c r="A114" s="80" t="s">
        <v>368</v>
      </c>
      <c r="B114" s="54" t="b">
        <f t="shared" si="6"/>
        <v>0</v>
      </c>
      <c r="C114" s="97" t="s">
        <v>368</v>
      </c>
      <c r="D114" s="97" t="s">
        <v>368</v>
      </c>
      <c r="E114" s="97" t="s">
        <v>368</v>
      </c>
      <c r="F114" s="97" t="s">
        <v>368</v>
      </c>
      <c r="G114" s="97" t="s">
        <v>368</v>
      </c>
      <c r="H114" s="224"/>
      <c r="I114" s="97" t="s">
        <v>368</v>
      </c>
      <c r="J114" s="97" t="s">
        <v>368</v>
      </c>
      <c r="K114" s="98" t="s">
        <v>368</v>
      </c>
      <c r="L114" s="98" t="s">
        <v>33</v>
      </c>
      <c r="M114" s="99">
        <v>205.97</v>
      </c>
      <c r="N114" s="100" t="s">
        <v>368</v>
      </c>
      <c r="O114" s="83" t="s">
        <v>368</v>
      </c>
    </row>
    <row r="115" spans="1:16" ht="15" customHeight="1" x14ac:dyDescent="0.35">
      <c r="A115" s="84">
        <v>44611</v>
      </c>
      <c r="B115" s="54">
        <f t="shared" si="6"/>
        <v>44651</v>
      </c>
      <c r="D115" s="85" t="s">
        <v>647</v>
      </c>
      <c r="E115" s="86" t="s">
        <v>167</v>
      </c>
      <c r="F115" s="86" t="s">
        <v>359</v>
      </c>
      <c r="G115" s="87" t="s">
        <v>648</v>
      </c>
      <c r="I115" s="85" t="s">
        <v>136</v>
      </c>
      <c r="J115" s="85"/>
      <c r="K115" s="88">
        <v>102.98</v>
      </c>
      <c r="L115" s="89" t="s">
        <v>368</v>
      </c>
      <c r="M115" s="90">
        <v>820.43</v>
      </c>
      <c r="O115" s="83" t="s">
        <v>368</v>
      </c>
      <c r="P115" s="113" t="s">
        <v>142</v>
      </c>
    </row>
    <row r="116" spans="1:16" x14ac:dyDescent="0.35">
      <c r="A116" s="91" t="s">
        <v>368</v>
      </c>
      <c r="B116" s="54" t="b">
        <f t="shared" si="6"/>
        <v>0</v>
      </c>
      <c r="C116" s="92" t="s">
        <v>155</v>
      </c>
      <c r="E116" s="92" t="s">
        <v>156</v>
      </c>
      <c r="G116" s="92" t="s">
        <v>158</v>
      </c>
      <c r="L116" s="93" t="s">
        <v>829</v>
      </c>
      <c r="M116" s="93" t="s">
        <v>830</v>
      </c>
      <c r="N116" s="94" t="s">
        <v>368</v>
      </c>
      <c r="O116" s="95" t="s">
        <v>368</v>
      </c>
    </row>
    <row r="117" spans="1:16" ht="15" customHeight="1" x14ac:dyDescent="0.35">
      <c r="B117" s="54">
        <f t="shared" si="6"/>
        <v>44561</v>
      </c>
      <c r="C117" s="87" t="s">
        <v>164</v>
      </c>
      <c r="E117" s="87" t="s">
        <v>836</v>
      </c>
      <c r="G117" s="87" t="s">
        <v>182</v>
      </c>
      <c r="L117" s="88">
        <v>1915.44</v>
      </c>
      <c r="M117" s="88">
        <v>102.98</v>
      </c>
      <c r="N117" s="96" t="s">
        <v>368</v>
      </c>
      <c r="O117" s="83" t="s">
        <v>368</v>
      </c>
      <c r="P117" s="113"/>
    </row>
    <row r="118" spans="1:16" x14ac:dyDescent="0.35">
      <c r="A118" s="80" t="s">
        <v>368</v>
      </c>
      <c r="B118" s="54" t="b">
        <f t="shared" si="6"/>
        <v>0</v>
      </c>
      <c r="C118" s="97" t="s">
        <v>368</v>
      </c>
      <c r="D118" s="97" t="s">
        <v>368</v>
      </c>
      <c r="E118" s="97" t="s">
        <v>368</v>
      </c>
      <c r="F118" s="97" t="s">
        <v>368</v>
      </c>
      <c r="G118" s="97" t="s">
        <v>368</v>
      </c>
      <c r="H118" s="224"/>
      <c r="I118" s="97" t="s">
        <v>368</v>
      </c>
      <c r="J118" s="97" t="s">
        <v>368</v>
      </c>
      <c r="K118" s="98" t="s">
        <v>368</v>
      </c>
      <c r="L118" s="98" t="s">
        <v>33</v>
      </c>
      <c r="M118" s="99">
        <v>102.98</v>
      </c>
      <c r="N118" s="100" t="s">
        <v>368</v>
      </c>
      <c r="O118" s="83" t="s">
        <v>368</v>
      </c>
    </row>
    <row r="119" spans="1:16" x14ac:dyDescent="0.35">
      <c r="A119" s="81" t="s">
        <v>368</v>
      </c>
      <c r="B119" s="54" t="b">
        <f t="shared" si="6"/>
        <v>0</v>
      </c>
      <c r="C119" s="81" t="s">
        <v>368</v>
      </c>
      <c r="D119" s="81" t="s">
        <v>368</v>
      </c>
      <c r="E119" s="81" t="s">
        <v>368</v>
      </c>
      <c r="F119" s="81" t="s">
        <v>368</v>
      </c>
      <c r="G119" s="79" t="s">
        <v>368</v>
      </c>
      <c r="I119" s="81" t="s">
        <v>368</v>
      </c>
      <c r="J119" s="81" t="s">
        <v>368</v>
      </c>
      <c r="K119" s="89" t="s">
        <v>368</v>
      </c>
      <c r="L119" s="89" t="s">
        <v>368</v>
      </c>
      <c r="M119" s="89" t="s">
        <v>368</v>
      </c>
      <c r="N119" s="89" t="s">
        <v>368</v>
      </c>
      <c r="O119" s="83" t="s">
        <v>368</v>
      </c>
    </row>
    <row r="120" spans="1:16" ht="15" customHeight="1" x14ac:dyDescent="0.35">
      <c r="A120" s="84">
        <v>44625</v>
      </c>
      <c r="B120" s="54">
        <f t="shared" si="6"/>
        <v>44651</v>
      </c>
      <c r="D120" s="85" t="s">
        <v>645</v>
      </c>
      <c r="E120" s="86" t="s">
        <v>167</v>
      </c>
      <c r="F120" s="86" t="s">
        <v>359</v>
      </c>
      <c r="G120" s="87" t="s">
        <v>646</v>
      </c>
      <c r="I120" s="85" t="s">
        <v>136</v>
      </c>
      <c r="J120" s="85"/>
      <c r="K120" s="88">
        <v>75.52</v>
      </c>
      <c r="L120" s="89" t="s">
        <v>368</v>
      </c>
      <c r="M120" s="90">
        <v>895.95</v>
      </c>
      <c r="O120" s="83" t="s">
        <v>368</v>
      </c>
      <c r="P120" s="113" t="s">
        <v>142</v>
      </c>
    </row>
    <row r="121" spans="1:16" x14ac:dyDescent="0.35">
      <c r="A121" s="91" t="s">
        <v>368</v>
      </c>
      <c r="B121" s="54" t="b">
        <f t="shared" si="6"/>
        <v>0</v>
      </c>
      <c r="C121" s="92" t="s">
        <v>155</v>
      </c>
      <c r="E121" s="92" t="s">
        <v>156</v>
      </c>
      <c r="G121" s="92" t="s">
        <v>158</v>
      </c>
      <c r="L121" s="93" t="s">
        <v>829</v>
      </c>
      <c r="M121" s="93" t="s">
        <v>830</v>
      </c>
      <c r="N121" s="94" t="s">
        <v>368</v>
      </c>
      <c r="O121" s="95" t="s">
        <v>368</v>
      </c>
    </row>
    <row r="122" spans="1:16" ht="15" customHeight="1" x14ac:dyDescent="0.35">
      <c r="B122" s="54">
        <f t="shared" si="6"/>
        <v>44561</v>
      </c>
      <c r="C122" s="87" t="s">
        <v>164</v>
      </c>
      <c r="E122" s="87" t="s">
        <v>837</v>
      </c>
      <c r="G122" s="87" t="s">
        <v>182</v>
      </c>
      <c r="L122" s="88">
        <v>1860.52</v>
      </c>
      <c r="M122" s="88">
        <v>75.52</v>
      </c>
      <c r="N122" s="96" t="s">
        <v>368</v>
      </c>
      <c r="O122" s="83" t="s">
        <v>368</v>
      </c>
      <c r="P122" s="113"/>
    </row>
    <row r="123" spans="1:16" x14ac:dyDescent="0.35">
      <c r="A123" s="80" t="s">
        <v>368</v>
      </c>
      <c r="B123" s="54" t="b">
        <f t="shared" si="6"/>
        <v>0</v>
      </c>
      <c r="C123" s="97" t="s">
        <v>368</v>
      </c>
      <c r="D123" s="97" t="s">
        <v>368</v>
      </c>
      <c r="E123" s="97" t="s">
        <v>368</v>
      </c>
      <c r="F123" s="97" t="s">
        <v>368</v>
      </c>
      <c r="G123" s="97" t="s">
        <v>368</v>
      </c>
      <c r="H123" s="224"/>
      <c r="I123" s="97" t="s">
        <v>368</v>
      </c>
      <c r="J123" s="97" t="s">
        <v>368</v>
      </c>
      <c r="K123" s="98" t="s">
        <v>368</v>
      </c>
      <c r="L123" s="98" t="s">
        <v>33</v>
      </c>
      <c r="M123" s="99">
        <v>75.52</v>
      </c>
      <c r="N123" s="100" t="s">
        <v>368</v>
      </c>
      <c r="O123" s="83" t="s">
        <v>368</v>
      </c>
    </row>
    <row r="124" spans="1:16" ht="15" customHeight="1" x14ac:dyDescent="0.35">
      <c r="A124" s="84">
        <v>44639</v>
      </c>
      <c r="B124" s="54">
        <f t="shared" si="6"/>
        <v>44651</v>
      </c>
      <c r="D124" s="85" t="s">
        <v>643</v>
      </c>
      <c r="E124" s="86" t="s">
        <v>167</v>
      </c>
      <c r="F124" s="86" t="s">
        <v>359</v>
      </c>
      <c r="G124" s="87" t="s">
        <v>644</v>
      </c>
      <c r="I124" s="85" t="s">
        <v>136</v>
      </c>
      <c r="J124" s="85"/>
      <c r="K124" s="88">
        <v>61.79</v>
      </c>
      <c r="L124" s="89" t="s">
        <v>368</v>
      </c>
      <c r="M124" s="90">
        <v>957.74</v>
      </c>
      <c r="O124" s="83" t="s">
        <v>368</v>
      </c>
      <c r="P124" s="113" t="s">
        <v>142</v>
      </c>
    </row>
    <row r="125" spans="1:16" x14ac:dyDescent="0.35">
      <c r="A125" s="91" t="s">
        <v>368</v>
      </c>
      <c r="B125" s="54" t="b">
        <f t="shared" si="6"/>
        <v>0</v>
      </c>
      <c r="C125" s="92" t="s">
        <v>155</v>
      </c>
      <c r="E125" s="92" t="s">
        <v>156</v>
      </c>
      <c r="G125" s="92" t="s">
        <v>158</v>
      </c>
      <c r="L125" s="93" t="s">
        <v>829</v>
      </c>
      <c r="M125" s="93" t="s">
        <v>830</v>
      </c>
      <c r="N125" s="94" t="s">
        <v>368</v>
      </c>
      <c r="O125" s="95" t="s">
        <v>368</v>
      </c>
    </row>
    <row r="126" spans="1:16" ht="15" customHeight="1" x14ac:dyDescent="0.35">
      <c r="B126" s="54">
        <f t="shared" si="6"/>
        <v>44561</v>
      </c>
      <c r="C126" s="87" t="s">
        <v>164</v>
      </c>
      <c r="E126" s="87" t="s">
        <v>838</v>
      </c>
      <c r="G126" s="87" t="s">
        <v>182</v>
      </c>
      <c r="L126" s="88">
        <v>1963.52</v>
      </c>
      <c r="M126" s="88">
        <v>61.79</v>
      </c>
      <c r="N126" s="96" t="s">
        <v>368</v>
      </c>
      <c r="O126" s="83" t="s">
        <v>368</v>
      </c>
      <c r="P126" s="113"/>
    </row>
    <row r="127" spans="1:16" x14ac:dyDescent="0.35">
      <c r="A127" s="80" t="s">
        <v>368</v>
      </c>
      <c r="B127" s="54" t="b">
        <f t="shared" si="6"/>
        <v>0</v>
      </c>
      <c r="C127" s="97" t="s">
        <v>368</v>
      </c>
      <c r="D127" s="97" t="s">
        <v>368</v>
      </c>
      <c r="E127" s="97" t="s">
        <v>368</v>
      </c>
      <c r="F127" s="97" t="s">
        <v>368</v>
      </c>
      <c r="G127" s="97" t="s">
        <v>368</v>
      </c>
      <c r="H127" s="224"/>
      <c r="I127" s="97" t="s">
        <v>368</v>
      </c>
      <c r="J127" s="97" t="s">
        <v>368</v>
      </c>
      <c r="K127" s="98" t="s">
        <v>368</v>
      </c>
      <c r="L127" s="98" t="s">
        <v>33</v>
      </c>
      <c r="M127" s="99">
        <v>61.79</v>
      </c>
      <c r="N127" s="100" t="s">
        <v>368</v>
      </c>
      <c r="O127" s="83" t="s">
        <v>368</v>
      </c>
    </row>
    <row r="128" spans="1:16" x14ac:dyDescent="0.35">
      <c r="A128" s="81" t="s">
        <v>368</v>
      </c>
      <c r="B128" s="54" t="b">
        <f t="shared" si="6"/>
        <v>0</v>
      </c>
      <c r="C128" s="81" t="s">
        <v>368</v>
      </c>
      <c r="D128" s="81" t="s">
        <v>368</v>
      </c>
      <c r="E128" s="81" t="s">
        <v>368</v>
      </c>
      <c r="F128" s="81" t="s">
        <v>368</v>
      </c>
      <c r="G128" s="79" t="s">
        <v>368</v>
      </c>
      <c r="I128" s="81" t="s">
        <v>368</v>
      </c>
      <c r="J128" s="81" t="s">
        <v>368</v>
      </c>
      <c r="K128" s="89" t="s">
        <v>368</v>
      </c>
      <c r="L128" s="89" t="s">
        <v>368</v>
      </c>
      <c r="M128" s="89" t="s">
        <v>368</v>
      </c>
      <c r="N128" s="89" t="s">
        <v>368</v>
      </c>
      <c r="O128" s="83" t="s">
        <v>368</v>
      </c>
    </row>
    <row r="129" spans="1:16" ht="15" customHeight="1" x14ac:dyDescent="0.35">
      <c r="A129" s="84">
        <v>44667</v>
      </c>
      <c r="B129" s="54">
        <f t="shared" si="6"/>
        <v>44742</v>
      </c>
      <c r="D129" s="85" t="s">
        <v>677</v>
      </c>
      <c r="E129" s="86" t="s">
        <v>167</v>
      </c>
      <c r="F129" s="86" t="s">
        <v>359</v>
      </c>
      <c r="G129" s="87" t="s">
        <v>678</v>
      </c>
      <c r="I129" s="85" t="s">
        <v>136</v>
      </c>
      <c r="J129" s="85"/>
      <c r="K129" s="88">
        <v>20.6</v>
      </c>
      <c r="L129" s="89" t="s">
        <v>368</v>
      </c>
      <c r="M129" s="90">
        <v>978.34</v>
      </c>
      <c r="O129" s="83" t="s">
        <v>368</v>
      </c>
      <c r="P129" s="113" t="s">
        <v>143</v>
      </c>
    </row>
    <row r="130" spans="1:16" x14ac:dyDescent="0.35">
      <c r="A130" s="91" t="s">
        <v>368</v>
      </c>
      <c r="B130" s="54" t="b">
        <f t="shared" si="6"/>
        <v>0</v>
      </c>
      <c r="C130" s="92" t="s">
        <v>155</v>
      </c>
      <c r="E130" s="92" t="s">
        <v>156</v>
      </c>
      <c r="G130" s="92" t="s">
        <v>158</v>
      </c>
      <c r="L130" s="93" t="s">
        <v>829</v>
      </c>
      <c r="M130" s="93" t="s">
        <v>830</v>
      </c>
      <c r="N130" s="94" t="s">
        <v>368</v>
      </c>
      <c r="O130" s="95" t="s">
        <v>368</v>
      </c>
    </row>
    <row r="131" spans="1:16" ht="15" customHeight="1" x14ac:dyDescent="0.35">
      <c r="B131" s="54">
        <f t="shared" si="6"/>
        <v>44561</v>
      </c>
      <c r="C131" s="87" t="s">
        <v>164</v>
      </c>
      <c r="E131" s="87" t="s">
        <v>840</v>
      </c>
      <c r="G131" s="87" t="s">
        <v>182</v>
      </c>
      <c r="L131" s="88">
        <v>1771.28</v>
      </c>
      <c r="M131" s="88">
        <v>20.6</v>
      </c>
      <c r="N131" s="96" t="s">
        <v>368</v>
      </c>
      <c r="O131" s="83" t="s">
        <v>368</v>
      </c>
      <c r="P131" s="113"/>
    </row>
    <row r="132" spans="1:16" x14ac:dyDescent="0.35">
      <c r="A132" s="80" t="s">
        <v>368</v>
      </c>
      <c r="B132" s="54" t="b">
        <f t="shared" si="6"/>
        <v>0</v>
      </c>
      <c r="C132" s="97" t="s">
        <v>368</v>
      </c>
      <c r="D132" s="97" t="s">
        <v>368</v>
      </c>
      <c r="E132" s="97" t="s">
        <v>368</v>
      </c>
      <c r="F132" s="97" t="s">
        <v>368</v>
      </c>
      <c r="G132" s="97" t="s">
        <v>368</v>
      </c>
      <c r="H132" s="224"/>
      <c r="I132" s="97" t="s">
        <v>368</v>
      </c>
      <c r="J132" s="97" t="s">
        <v>368</v>
      </c>
      <c r="K132" s="98" t="s">
        <v>368</v>
      </c>
      <c r="L132" s="98" t="s">
        <v>33</v>
      </c>
      <c r="M132" s="99">
        <v>20.6</v>
      </c>
      <c r="N132" s="100" t="s">
        <v>368</v>
      </c>
      <c r="O132" s="83" t="s">
        <v>368</v>
      </c>
    </row>
    <row r="133" spans="1:16" ht="15" customHeight="1" x14ac:dyDescent="0.35">
      <c r="A133" s="84">
        <v>44681</v>
      </c>
      <c r="B133" s="54">
        <f t="shared" si="6"/>
        <v>44742</v>
      </c>
      <c r="D133" s="85" t="s">
        <v>675</v>
      </c>
      <c r="E133" s="86" t="s">
        <v>167</v>
      </c>
      <c r="F133" s="86" t="s">
        <v>359</v>
      </c>
      <c r="G133" s="87" t="s">
        <v>676</v>
      </c>
      <c r="I133" s="85" t="s">
        <v>136</v>
      </c>
      <c r="J133" s="85"/>
      <c r="K133" s="88">
        <v>34.33</v>
      </c>
      <c r="L133" s="89" t="s">
        <v>368</v>
      </c>
      <c r="M133" s="90">
        <v>1012.67</v>
      </c>
      <c r="O133" s="83" t="s">
        <v>368</v>
      </c>
      <c r="P133" s="113" t="s">
        <v>143</v>
      </c>
    </row>
    <row r="134" spans="1:16" x14ac:dyDescent="0.35">
      <c r="A134" s="91" t="s">
        <v>368</v>
      </c>
      <c r="B134" s="54" t="b">
        <f t="shared" si="6"/>
        <v>0</v>
      </c>
      <c r="C134" s="92" t="s">
        <v>155</v>
      </c>
      <c r="E134" s="92" t="s">
        <v>156</v>
      </c>
      <c r="G134" s="92" t="s">
        <v>158</v>
      </c>
      <c r="L134" s="93" t="s">
        <v>829</v>
      </c>
      <c r="M134" s="93" t="s">
        <v>830</v>
      </c>
      <c r="N134" s="94" t="s">
        <v>368</v>
      </c>
      <c r="O134" s="95" t="s">
        <v>368</v>
      </c>
    </row>
    <row r="135" spans="1:16" ht="15" customHeight="1" x14ac:dyDescent="0.35">
      <c r="B135" s="54">
        <f t="shared" si="6"/>
        <v>44561</v>
      </c>
      <c r="C135" s="87" t="s">
        <v>164</v>
      </c>
      <c r="E135" s="87" t="s">
        <v>841</v>
      </c>
      <c r="G135" s="87" t="s">
        <v>182</v>
      </c>
      <c r="L135" s="88">
        <v>1956.66</v>
      </c>
      <c r="M135" s="88">
        <v>34.33</v>
      </c>
      <c r="N135" s="96" t="s">
        <v>368</v>
      </c>
      <c r="O135" s="83" t="s">
        <v>368</v>
      </c>
      <c r="P135" s="113"/>
    </row>
    <row r="136" spans="1:16" x14ac:dyDescent="0.35">
      <c r="A136" s="80" t="s">
        <v>368</v>
      </c>
      <c r="B136" s="54" t="b">
        <f t="shared" si="6"/>
        <v>0</v>
      </c>
      <c r="C136" s="97" t="s">
        <v>368</v>
      </c>
      <c r="D136" s="97" t="s">
        <v>368</v>
      </c>
      <c r="E136" s="97" t="s">
        <v>368</v>
      </c>
      <c r="F136" s="97" t="s">
        <v>368</v>
      </c>
      <c r="G136" s="97" t="s">
        <v>368</v>
      </c>
      <c r="H136" s="224"/>
      <c r="I136" s="97" t="s">
        <v>368</v>
      </c>
      <c r="J136" s="97" t="s">
        <v>368</v>
      </c>
      <c r="K136" s="98" t="s">
        <v>368</v>
      </c>
      <c r="L136" s="98" t="s">
        <v>33</v>
      </c>
      <c r="M136" s="99">
        <v>34.33</v>
      </c>
      <c r="N136" s="100" t="s">
        <v>368</v>
      </c>
      <c r="O136" s="83" t="s">
        <v>368</v>
      </c>
    </row>
    <row r="137" spans="1:16" x14ac:dyDescent="0.35">
      <c r="A137" s="81" t="s">
        <v>368</v>
      </c>
      <c r="B137" s="54" t="b">
        <f t="shared" si="6"/>
        <v>0</v>
      </c>
      <c r="C137" s="81" t="s">
        <v>368</v>
      </c>
      <c r="D137" s="81" t="s">
        <v>368</v>
      </c>
      <c r="E137" s="81" t="s">
        <v>368</v>
      </c>
      <c r="F137" s="81" t="s">
        <v>368</v>
      </c>
      <c r="G137" s="79" t="s">
        <v>368</v>
      </c>
      <c r="I137" s="81" t="s">
        <v>368</v>
      </c>
      <c r="J137" s="81" t="s">
        <v>368</v>
      </c>
      <c r="K137" s="89" t="s">
        <v>368</v>
      </c>
      <c r="L137" s="89" t="s">
        <v>368</v>
      </c>
      <c r="M137" s="89" t="s">
        <v>368</v>
      </c>
      <c r="N137" s="89" t="s">
        <v>368</v>
      </c>
      <c r="O137" s="83" t="s">
        <v>368</v>
      </c>
    </row>
    <row r="138" spans="1:16" ht="15" customHeight="1" x14ac:dyDescent="0.35">
      <c r="A138" s="84">
        <v>44695</v>
      </c>
      <c r="B138" s="54">
        <f t="shared" si="6"/>
        <v>44742</v>
      </c>
      <c r="D138" s="85" t="s">
        <v>673</v>
      </c>
      <c r="E138" s="86" t="s">
        <v>167</v>
      </c>
      <c r="F138" s="86" t="s">
        <v>359</v>
      </c>
      <c r="G138" s="87" t="s">
        <v>674</v>
      </c>
      <c r="I138" s="85" t="s">
        <v>136</v>
      </c>
      <c r="J138" s="85"/>
      <c r="K138" s="88">
        <v>48.06</v>
      </c>
      <c r="L138" s="89" t="s">
        <v>368</v>
      </c>
      <c r="M138" s="90">
        <v>1060.73</v>
      </c>
      <c r="O138" s="83" t="s">
        <v>368</v>
      </c>
      <c r="P138" s="113" t="s">
        <v>143</v>
      </c>
    </row>
    <row r="139" spans="1:16" x14ac:dyDescent="0.35">
      <c r="A139" s="91" t="s">
        <v>368</v>
      </c>
      <c r="B139" s="54" t="b">
        <f t="shared" si="6"/>
        <v>0</v>
      </c>
      <c r="C139" s="92" t="s">
        <v>155</v>
      </c>
      <c r="E139" s="92" t="s">
        <v>156</v>
      </c>
      <c r="G139" s="92" t="s">
        <v>158</v>
      </c>
      <c r="L139" s="93" t="s">
        <v>829</v>
      </c>
      <c r="M139" s="93" t="s">
        <v>830</v>
      </c>
      <c r="N139" s="94" t="s">
        <v>368</v>
      </c>
      <c r="O139" s="95" t="s">
        <v>368</v>
      </c>
    </row>
    <row r="140" spans="1:16" ht="15" customHeight="1" x14ac:dyDescent="0.35">
      <c r="B140" s="54">
        <f t="shared" si="6"/>
        <v>44561</v>
      </c>
      <c r="C140" s="87" t="s">
        <v>164</v>
      </c>
      <c r="E140" s="87" t="s">
        <v>842</v>
      </c>
      <c r="G140" s="87" t="s">
        <v>182</v>
      </c>
      <c r="L140" s="88">
        <v>1888</v>
      </c>
      <c r="M140" s="88">
        <v>48.06</v>
      </c>
      <c r="N140" s="96" t="s">
        <v>368</v>
      </c>
      <c r="O140" s="83" t="s">
        <v>368</v>
      </c>
      <c r="P140" s="113"/>
    </row>
    <row r="141" spans="1:16" x14ac:dyDescent="0.35">
      <c r="A141" s="80" t="s">
        <v>368</v>
      </c>
      <c r="B141" s="54" t="b">
        <f t="shared" si="6"/>
        <v>0</v>
      </c>
      <c r="C141" s="97" t="s">
        <v>368</v>
      </c>
      <c r="D141" s="97" t="s">
        <v>368</v>
      </c>
      <c r="E141" s="97" t="s">
        <v>368</v>
      </c>
      <c r="F141" s="97" t="s">
        <v>368</v>
      </c>
      <c r="G141" s="97" t="s">
        <v>368</v>
      </c>
      <c r="H141" s="224"/>
      <c r="I141" s="97" t="s">
        <v>368</v>
      </c>
      <c r="J141" s="97" t="s">
        <v>368</v>
      </c>
      <c r="K141" s="98" t="s">
        <v>368</v>
      </c>
      <c r="L141" s="98" t="s">
        <v>33</v>
      </c>
      <c r="M141" s="99">
        <v>48.06</v>
      </c>
      <c r="N141" s="100" t="s">
        <v>368</v>
      </c>
      <c r="O141" s="83" t="s">
        <v>368</v>
      </c>
    </row>
    <row r="142" spans="1:16" ht="15" customHeight="1" x14ac:dyDescent="0.35">
      <c r="A142" s="84">
        <v>44709</v>
      </c>
      <c r="B142" s="54">
        <f t="shared" si="6"/>
        <v>44742</v>
      </c>
      <c r="D142" s="85" t="s">
        <v>671</v>
      </c>
      <c r="E142" s="86" t="s">
        <v>167</v>
      </c>
      <c r="F142" s="86" t="s">
        <v>359</v>
      </c>
      <c r="G142" s="87" t="s">
        <v>672</v>
      </c>
      <c r="I142" s="85" t="s">
        <v>136</v>
      </c>
      <c r="J142" s="85"/>
      <c r="K142" s="88">
        <v>34.33</v>
      </c>
      <c r="L142" s="89" t="s">
        <v>368</v>
      </c>
      <c r="M142" s="90">
        <v>1095.06</v>
      </c>
      <c r="O142" s="83" t="s">
        <v>368</v>
      </c>
      <c r="P142" s="113" t="s">
        <v>143</v>
      </c>
    </row>
    <row r="143" spans="1:16" x14ac:dyDescent="0.35">
      <c r="A143" s="91" t="s">
        <v>368</v>
      </c>
      <c r="B143" s="54" t="b">
        <f t="shared" si="6"/>
        <v>0</v>
      </c>
      <c r="C143" s="92" t="s">
        <v>155</v>
      </c>
      <c r="E143" s="92" t="s">
        <v>156</v>
      </c>
      <c r="G143" s="92" t="s">
        <v>158</v>
      </c>
      <c r="L143" s="93" t="s">
        <v>829</v>
      </c>
      <c r="M143" s="93" t="s">
        <v>830</v>
      </c>
      <c r="N143" s="94" t="s">
        <v>368</v>
      </c>
      <c r="O143" s="95" t="s">
        <v>368</v>
      </c>
    </row>
    <row r="144" spans="1:16" ht="15" customHeight="1" x14ac:dyDescent="0.35">
      <c r="B144" s="54">
        <f t="shared" si="6"/>
        <v>44561</v>
      </c>
      <c r="C144" s="87" t="s">
        <v>164</v>
      </c>
      <c r="E144" s="87" t="s">
        <v>843</v>
      </c>
      <c r="G144" s="87" t="s">
        <v>182</v>
      </c>
      <c r="L144" s="88">
        <v>1874.26</v>
      </c>
      <c r="M144" s="88">
        <v>34.33</v>
      </c>
      <c r="N144" s="96" t="s">
        <v>368</v>
      </c>
      <c r="O144" s="83" t="s">
        <v>368</v>
      </c>
      <c r="P144" s="113"/>
    </row>
    <row r="145" spans="1:16" x14ac:dyDescent="0.35">
      <c r="A145" s="80" t="s">
        <v>368</v>
      </c>
      <c r="B145" s="54" t="b">
        <f t="shared" si="6"/>
        <v>0</v>
      </c>
      <c r="C145" s="97" t="s">
        <v>368</v>
      </c>
      <c r="D145" s="97" t="s">
        <v>368</v>
      </c>
      <c r="E145" s="97" t="s">
        <v>368</v>
      </c>
      <c r="F145" s="97" t="s">
        <v>368</v>
      </c>
      <c r="G145" s="97" t="s">
        <v>368</v>
      </c>
      <c r="H145" s="224"/>
      <c r="I145" s="97" t="s">
        <v>368</v>
      </c>
      <c r="J145" s="97" t="s">
        <v>368</v>
      </c>
      <c r="K145" s="98" t="s">
        <v>368</v>
      </c>
      <c r="L145" s="98" t="s">
        <v>33</v>
      </c>
      <c r="M145" s="99">
        <v>34.33</v>
      </c>
      <c r="N145" s="100" t="s">
        <v>368</v>
      </c>
      <c r="O145" s="83" t="s">
        <v>368</v>
      </c>
    </row>
    <row r="146" spans="1:16" x14ac:dyDescent="0.35">
      <c r="A146" s="81" t="s">
        <v>368</v>
      </c>
      <c r="B146" s="54" t="b">
        <f t="shared" si="6"/>
        <v>0</v>
      </c>
      <c r="C146" s="81" t="s">
        <v>368</v>
      </c>
      <c r="D146" s="81" t="s">
        <v>368</v>
      </c>
      <c r="E146" s="81" t="s">
        <v>368</v>
      </c>
      <c r="F146" s="81" t="s">
        <v>368</v>
      </c>
      <c r="G146" s="79" t="s">
        <v>368</v>
      </c>
      <c r="I146" s="81" t="s">
        <v>368</v>
      </c>
      <c r="J146" s="81" t="s">
        <v>368</v>
      </c>
      <c r="K146" s="89" t="s">
        <v>368</v>
      </c>
      <c r="L146" s="89" t="s">
        <v>368</v>
      </c>
      <c r="M146" s="89" t="s">
        <v>368</v>
      </c>
      <c r="N146" s="89" t="s">
        <v>368</v>
      </c>
      <c r="O146" s="83" t="s">
        <v>368</v>
      </c>
    </row>
    <row r="147" spans="1:16" ht="15" customHeight="1" x14ac:dyDescent="0.35">
      <c r="A147" s="79" t="s">
        <v>846</v>
      </c>
      <c r="B147" s="54" t="b">
        <f t="shared" si="6"/>
        <v>0</v>
      </c>
      <c r="K147" s="101">
        <v>1095.06</v>
      </c>
      <c r="L147" s="101">
        <v>0</v>
      </c>
      <c r="M147" s="102">
        <v>1095.06</v>
      </c>
      <c r="N147" s="225"/>
      <c r="O147" s="103" t="s">
        <v>368</v>
      </c>
    </row>
    <row r="148" spans="1:16" ht="15" customHeight="1" x14ac:dyDescent="0.35">
      <c r="A148" s="79" t="s">
        <v>847</v>
      </c>
      <c r="B148" s="54" t="b">
        <f t="shared" si="6"/>
        <v>0</v>
      </c>
      <c r="J148" s="80" t="s">
        <v>368</v>
      </c>
      <c r="L148" s="81" t="s">
        <v>828</v>
      </c>
      <c r="M148" s="82">
        <v>0</v>
      </c>
      <c r="O148" s="83" t="s">
        <v>368</v>
      </c>
    </row>
    <row r="149" spans="1:16" ht="15" customHeight="1" x14ac:dyDescent="0.35">
      <c r="A149" s="84">
        <v>44555</v>
      </c>
      <c r="B149" s="54">
        <f t="shared" si="6"/>
        <v>44561</v>
      </c>
      <c r="D149" s="85" t="s">
        <v>587</v>
      </c>
      <c r="E149" s="86" t="s">
        <v>167</v>
      </c>
      <c r="F149" s="86" t="s">
        <v>359</v>
      </c>
      <c r="G149" s="87" t="s">
        <v>588</v>
      </c>
      <c r="I149" s="85" t="s">
        <v>136</v>
      </c>
      <c r="J149" s="85"/>
      <c r="K149" s="88">
        <v>176.89</v>
      </c>
      <c r="L149" s="89" t="s">
        <v>368</v>
      </c>
      <c r="M149" s="90">
        <v>176.89</v>
      </c>
      <c r="O149" s="83" t="s">
        <v>368</v>
      </c>
      <c r="P149" s="113" t="s">
        <v>141</v>
      </c>
    </row>
    <row r="150" spans="1:16" x14ac:dyDescent="0.35">
      <c r="A150" s="91" t="s">
        <v>368</v>
      </c>
      <c r="B150" s="54" t="b">
        <f t="shared" si="6"/>
        <v>0</v>
      </c>
      <c r="C150" s="92" t="s">
        <v>155</v>
      </c>
      <c r="E150" s="92" t="s">
        <v>156</v>
      </c>
      <c r="G150" s="92" t="s">
        <v>158</v>
      </c>
      <c r="L150" s="93" t="s">
        <v>829</v>
      </c>
      <c r="M150" s="93" t="s">
        <v>830</v>
      </c>
      <c r="N150" s="94" t="s">
        <v>368</v>
      </c>
      <c r="O150" s="95" t="s">
        <v>368</v>
      </c>
    </row>
    <row r="151" spans="1:16" ht="15" customHeight="1" x14ac:dyDescent="0.35">
      <c r="B151" s="54">
        <f t="shared" si="6"/>
        <v>44561</v>
      </c>
      <c r="C151" s="87" t="s">
        <v>164</v>
      </c>
      <c r="E151" s="87" t="s">
        <v>831</v>
      </c>
      <c r="G151" s="87" t="s">
        <v>832</v>
      </c>
      <c r="L151" s="88">
        <v>515.01</v>
      </c>
      <c r="M151" s="88">
        <v>39.4</v>
      </c>
      <c r="N151" s="96" t="s">
        <v>368</v>
      </c>
      <c r="O151" s="83" t="s">
        <v>368</v>
      </c>
      <c r="P151" s="113"/>
    </row>
    <row r="152" spans="1:16" ht="15" customHeight="1" x14ac:dyDescent="0.35">
      <c r="B152" s="54">
        <f t="shared" si="6"/>
        <v>44561</v>
      </c>
      <c r="C152" s="87" t="s">
        <v>164</v>
      </c>
      <c r="E152" s="87" t="s">
        <v>831</v>
      </c>
      <c r="G152" s="87" t="s">
        <v>182</v>
      </c>
      <c r="L152" s="88">
        <v>1797.19</v>
      </c>
      <c r="M152" s="88">
        <v>137.49</v>
      </c>
      <c r="N152" s="96" t="s">
        <v>368</v>
      </c>
      <c r="O152" s="83" t="s">
        <v>368</v>
      </c>
      <c r="P152" s="113"/>
    </row>
    <row r="153" spans="1:16" x14ac:dyDescent="0.35">
      <c r="A153" s="80" t="s">
        <v>368</v>
      </c>
      <c r="B153" s="54" t="b">
        <f t="shared" si="6"/>
        <v>0</v>
      </c>
      <c r="C153" s="97" t="s">
        <v>368</v>
      </c>
      <c r="D153" s="97" t="s">
        <v>368</v>
      </c>
      <c r="E153" s="97" t="s">
        <v>368</v>
      </c>
      <c r="F153" s="97" t="s">
        <v>368</v>
      </c>
      <c r="G153" s="97" t="s">
        <v>368</v>
      </c>
      <c r="H153" s="224"/>
      <c r="I153" s="97" t="s">
        <v>368</v>
      </c>
      <c r="J153" s="97" t="s">
        <v>368</v>
      </c>
      <c r="K153" s="98" t="s">
        <v>368</v>
      </c>
      <c r="L153" s="98" t="s">
        <v>33</v>
      </c>
      <c r="M153" s="99">
        <v>176.89</v>
      </c>
      <c r="N153" s="100" t="s">
        <v>368</v>
      </c>
      <c r="O153" s="83" t="s">
        <v>368</v>
      </c>
    </row>
    <row r="154" spans="1:16" x14ac:dyDescent="0.35">
      <c r="A154" s="81" t="s">
        <v>368</v>
      </c>
      <c r="B154" s="54" t="b">
        <f t="shared" si="6"/>
        <v>0</v>
      </c>
      <c r="C154" s="81" t="s">
        <v>368</v>
      </c>
      <c r="D154" s="81" t="s">
        <v>368</v>
      </c>
      <c r="E154" s="81" t="s">
        <v>368</v>
      </c>
      <c r="F154" s="81" t="s">
        <v>368</v>
      </c>
      <c r="G154" s="79" t="s">
        <v>368</v>
      </c>
      <c r="I154" s="81" t="s">
        <v>368</v>
      </c>
      <c r="J154" s="81" t="s">
        <v>368</v>
      </c>
      <c r="K154" s="89" t="s">
        <v>368</v>
      </c>
      <c r="L154" s="89" t="s">
        <v>368</v>
      </c>
      <c r="M154" s="89" t="s">
        <v>368</v>
      </c>
      <c r="N154" s="89" t="s">
        <v>368</v>
      </c>
      <c r="O154" s="83" t="s">
        <v>368</v>
      </c>
    </row>
    <row r="155" spans="1:16" ht="15" customHeight="1" x14ac:dyDescent="0.35">
      <c r="A155" s="84">
        <v>44569</v>
      </c>
      <c r="B155" s="54">
        <f t="shared" si="6"/>
        <v>44651</v>
      </c>
      <c r="D155" s="85" t="s">
        <v>652</v>
      </c>
      <c r="E155" s="86" t="s">
        <v>167</v>
      </c>
      <c r="F155" s="86" t="s">
        <v>359</v>
      </c>
      <c r="G155" s="87" t="s">
        <v>653</v>
      </c>
      <c r="I155" s="85" t="s">
        <v>136</v>
      </c>
      <c r="J155" s="85"/>
      <c r="K155" s="88">
        <v>119.75</v>
      </c>
      <c r="L155" s="89" t="s">
        <v>368</v>
      </c>
      <c r="M155" s="90">
        <v>296.64</v>
      </c>
      <c r="O155" s="83" t="s">
        <v>368</v>
      </c>
      <c r="P155" s="113" t="s">
        <v>142</v>
      </c>
    </row>
    <row r="156" spans="1:16" x14ac:dyDescent="0.35">
      <c r="A156" s="91" t="s">
        <v>368</v>
      </c>
      <c r="B156" s="54" t="b">
        <f t="shared" si="6"/>
        <v>0</v>
      </c>
      <c r="C156" s="92" t="s">
        <v>155</v>
      </c>
      <c r="E156" s="92" t="s">
        <v>156</v>
      </c>
      <c r="G156" s="92" t="s">
        <v>158</v>
      </c>
      <c r="L156" s="93" t="s">
        <v>829</v>
      </c>
      <c r="M156" s="93" t="s">
        <v>830</v>
      </c>
      <c r="N156" s="94" t="s">
        <v>368</v>
      </c>
      <c r="O156" s="95" t="s">
        <v>368</v>
      </c>
    </row>
    <row r="157" spans="1:16" ht="15" customHeight="1" x14ac:dyDescent="0.35">
      <c r="B157" s="54">
        <f t="shared" si="6"/>
        <v>44561</v>
      </c>
      <c r="C157" s="87" t="s">
        <v>164</v>
      </c>
      <c r="E157" s="87" t="s">
        <v>833</v>
      </c>
      <c r="G157" s="87" t="s">
        <v>182</v>
      </c>
      <c r="L157" s="88">
        <v>1565.31</v>
      </c>
      <c r="M157" s="88">
        <v>119.75</v>
      </c>
      <c r="N157" s="96" t="s">
        <v>368</v>
      </c>
      <c r="O157" s="83" t="s">
        <v>368</v>
      </c>
      <c r="P157" s="113"/>
    </row>
    <row r="158" spans="1:16" x14ac:dyDescent="0.35">
      <c r="A158" s="80" t="s">
        <v>368</v>
      </c>
      <c r="B158" s="54" t="b">
        <f t="shared" ref="B158:B221" si="7">IF(A158&lt;=44561,44561,IF(A158&lt;=44651,44651,IF(A158&lt;=44742,44742,IF(A158&lt;=44834,44834,IF(A158&lt;=44926,44926)))))</f>
        <v>0</v>
      </c>
      <c r="C158" s="97" t="s">
        <v>368</v>
      </c>
      <c r="D158" s="97" t="s">
        <v>368</v>
      </c>
      <c r="E158" s="97" t="s">
        <v>368</v>
      </c>
      <c r="F158" s="97" t="s">
        <v>368</v>
      </c>
      <c r="G158" s="97" t="s">
        <v>368</v>
      </c>
      <c r="H158" s="224"/>
      <c r="I158" s="97" t="s">
        <v>368</v>
      </c>
      <c r="J158" s="97" t="s">
        <v>368</v>
      </c>
      <c r="K158" s="98" t="s">
        <v>368</v>
      </c>
      <c r="L158" s="98" t="s">
        <v>33</v>
      </c>
      <c r="M158" s="99">
        <v>119.75</v>
      </c>
      <c r="N158" s="100" t="s">
        <v>368</v>
      </c>
      <c r="O158" s="83" t="s">
        <v>368</v>
      </c>
    </row>
    <row r="159" spans="1:16" ht="15" customHeight="1" x14ac:dyDescent="0.35">
      <c r="A159" s="84">
        <v>44583</v>
      </c>
      <c r="B159" s="54">
        <f t="shared" si="7"/>
        <v>44651</v>
      </c>
      <c r="D159" s="85" t="s">
        <v>651</v>
      </c>
      <c r="E159" s="86" t="s">
        <v>167</v>
      </c>
      <c r="F159" s="86" t="s">
        <v>359</v>
      </c>
      <c r="G159" s="87" t="s">
        <v>169</v>
      </c>
      <c r="I159" s="85" t="s">
        <v>136</v>
      </c>
      <c r="J159" s="85"/>
      <c r="K159" s="88">
        <v>158.87</v>
      </c>
      <c r="L159" s="89" t="s">
        <v>368</v>
      </c>
      <c r="M159" s="90">
        <v>455.51</v>
      </c>
      <c r="O159" s="83" t="s">
        <v>368</v>
      </c>
      <c r="P159" s="113" t="s">
        <v>142</v>
      </c>
    </row>
    <row r="160" spans="1:16" x14ac:dyDescent="0.35">
      <c r="A160" s="91" t="s">
        <v>368</v>
      </c>
      <c r="B160" s="54" t="b">
        <f t="shared" si="7"/>
        <v>0</v>
      </c>
      <c r="C160" s="92" t="s">
        <v>155</v>
      </c>
      <c r="E160" s="92" t="s">
        <v>156</v>
      </c>
      <c r="G160" s="92" t="s">
        <v>158</v>
      </c>
      <c r="L160" s="93" t="s">
        <v>829</v>
      </c>
      <c r="M160" s="93" t="s">
        <v>830</v>
      </c>
      <c r="N160" s="94" t="s">
        <v>368</v>
      </c>
      <c r="O160" s="95" t="s">
        <v>368</v>
      </c>
    </row>
    <row r="161" spans="1:16" ht="15" customHeight="1" x14ac:dyDescent="0.35">
      <c r="B161" s="54">
        <f t="shared" si="7"/>
        <v>44561</v>
      </c>
      <c r="C161" s="87" t="s">
        <v>164</v>
      </c>
      <c r="E161" s="87" t="s">
        <v>834</v>
      </c>
      <c r="G161" s="87" t="s">
        <v>182</v>
      </c>
      <c r="L161" s="88">
        <v>2076.79</v>
      </c>
      <c r="M161" s="88">
        <v>158.87</v>
      </c>
      <c r="N161" s="96" t="s">
        <v>368</v>
      </c>
      <c r="O161" s="83" t="s">
        <v>368</v>
      </c>
      <c r="P161" s="113"/>
    </row>
    <row r="162" spans="1:16" x14ac:dyDescent="0.35">
      <c r="A162" s="80" t="s">
        <v>368</v>
      </c>
      <c r="B162" s="54" t="b">
        <f t="shared" si="7"/>
        <v>0</v>
      </c>
      <c r="C162" s="97" t="s">
        <v>368</v>
      </c>
      <c r="D162" s="97" t="s">
        <v>368</v>
      </c>
      <c r="E162" s="97" t="s">
        <v>368</v>
      </c>
      <c r="F162" s="97" t="s">
        <v>368</v>
      </c>
      <c r="G162" s="97" t="s">
        <v>368</v>
      </c>
      <c r="H162" s="224"/>
      <c r="I162" s="97" t="s">
        <v>368</v>
      </c>
      <c r="J162" s="97" t="s">
        <v>368</v>
      </c>
      <c r="K162" s="98" t="s">
        <v>368</v>
      </c>
      <c r="L162" s="98" t="s">
        <v>33</v>
      </c>
      <c r="M162" s="99">
        <v>158.87</v>
      </c>
      <c r="N162" s="100" t="s">
        <v>368</v>
      </c>
      <c r="O162" s="83" t="s">
        <v>368</v>
      </c>
    </row>
    <row r="163" spans="1:16" x14ac:dyDescent="0.35">
      <c r="A163" s="81" t="s">
        <v>368</v>
      </c>
      <c r="B163" s="54" t="b">
        <f t="shared" si="7"/>
        <v>0</v>
      </c>
      <c r="C163" s="81" t="s">
        <v>368</v>
      </c>
      <c r="D163" s="81" t="s">
        <v>368</v>
      </c>
      <c r="E163" s="81" t="s">
        <v>368</v>
      </c>
      <c r="F163" s="81" t="s">
        <v>368</v>
      </c>
      <c r="G163" s="79" t="s">
        <v>368</v>
      </c>
      <c r="I163" s="81" t="s">
        <v>368</v>
      </c>
      <c r="J163" s="81" t="s">
        <v>368</v>
      </c>
      <c r="K163" s="89" t="s">
        <v>368</v>
      </c>
      <c r="L163" s="89" t="s">
        <v>368</v>
      </c>
      <c r="M163" s="89" t="s">
        <v>368</v>
      </c>
      <c r="N163" s="89" t="s">
        <v>368</v>
      </c>
      <c r="O163" s="83" t="s">
        <v>368</v>
      </c>
    </row>
    <row r="164" spans="1:16" ht="15" customHeight="1" x14ac:dyDescent="0.35">
      <c r="A164" s="84">
        <v>44597</v>
      </c>
      <c r="B164" s="54">
        <f t="shared" si="7"/>
        <v>44651</v>
      </c>
      <c r="D164" s="85" t="s">
        <v>649</v>
      </c>
      <c r="E164" s="86" t="s">
        <v>167</v>
      </c>
      <c r="F164" s="86" t="s">
        <v>359</v>
      </c>
      <c r="G164" s="87" t="s">
        <v>650</v>
      </c>
      <c r="I164" s="85" t="s">
        <v>136</v>
      </c>
      <c r="J164" s="85"/>
      <c r="K164" s="88">
        <v>162.81</v>
      </c>
      <c r="L164" s="89" t="s">
        <v>368</v>
      </c>
      <c r="M164" s="90">
        <v>618.32000000000005</v>
      </c>
      <c r="O164" s="83" t="s">
        <v>368</v>
      </c>
      <c r="P164" s="113" t="s">
        <v>142</v>
      </c>
    </row>
    <row r="165" spans="1:16" x14ac:dyDescent="0.35">
      <c r="A165" s="91" t="s">
        <v>368</v>
      </c>
      <c r="B165" s="54" t="b">
        <f t="shared" si="7"/>
        <v>0</v>
      </c>
      <c r="C165" s="92" t="s">
        <v>155</v>
      </c>
      <c r="E165" s="92" t="s">
        <v>156</v>
      </c>
      <c r="G165" s="92" t="s">
        <v>158</v>
      </c>
      <c r="L165" s="93" t="s">
        <v>829</v>
      </c>
      <c r="M165" s="93" t="s">
        <v>830</v>
      </c>
      <c r="N165" s="94" t="s">
        <v>368</v>
      </c>
      <c r="O165" s="95" t="s">
        <v>368</v>
      </c>
    </row>
    <row r="166" spans="1:16" ht="15" customHeight="1" x14ac:dyDescent="0.35">
      <c r="B166" s="54">
        <f t="shared" si="7"/>
        <v>44561</v>
      </c>
      <c r="C166" s="87" t="s">
        <v>164</v>
      </c>
      <c r="E166" s="87" t="s">
        <v>835</v>
      </c>
      <c r="G166" s="87" t="s">
        <v>182</v>
      </c>
      <c r="L166" s="88">
        <v>2128.3000000000002</v>
      </c>
      <c r="M166" s="88">
        <v>162.81</v>
      </c>
      <c r="N166" s="96" t="s">
        <v>368</v>
      </c>
      <c r="O166" s="83" t="s">
        <v>368</v>
      </c>
      <c r="P166" s="113"/>
    </row>
    <row r="167" spans="1:16" x14ac:dyDescent="0.35">
      <c r="A167" s="80" t="s">
        <v>368</v>
      </c>
      <c r="B167" s="54" t="b">
        <f t="shared" si="7"/>
        <v>0</v>
      </c>
      <c r="C167" s="97" t="s">
        <v>368</v>
      </c>
      <c r="D167" s="97" t="s">
        <v>368</v>
      </c>
      <c r="E167" s="97" t="s">
        <v>368</v>
      </c>
      <c r="F167" s="97" t="s">
        <v>368</v>
      </c>
      <c r="G167" s="97" t="s">
        <v>368</v>
      </c>
      <c r="H167" s="224"/>
      <c r="I167" s="97" t="s">
        <v>368</v>
      </c>
      <c r="J167" s="97" t="s">
        <v>368</v>
      </c>
      <c r="K167" s="98" t="s">
        <v>368</v>
      </c>
      <c r="L167" s="98" t="s">
        <v>33</v>
      </c>
      <c r="M167" s="99">
        <v>162.81</v>
      </c>
      <c r="N167" s="100" t="s">
        <v>368</v>
      </c>
      <c r="O167" s="83" t="s">
        <v>368</v>
      </c>
    </row>
    <row r="168" spans="1:16" ht="15" customHeight="1" x14ac:dyDescent="0.35">
      <c r="A168" s="84">
        <v>44611</v>
      </c>
      <c r="B168" s="54">
        <f t="shared" si="7"/>
        <v>44651</v>
      </c>
      <c r="D168" s="85" t="s">
        <v>647</v>
      </c>
      <c r="E168" s="86" t="s">
        <v>167</v>
      </c>
      <c r="F168" s="86" t="s">
        <v>359</v>
      </c>
      <c r="G168" s="87" t="s">
        <v>648</v>
      </c>
      <c r="I168" s="85" t="s">
        <v>136</v>
      </c>
      <c r="J168" s="85"/>
      <c r="K168" s="88">
        <v>146.53</v>
      </c>
      <c r="L168" s="89" t="s">
        <v>368</v>
      </c>
      <c r="M168" s="90">
        <v>764.85</v>
      </c>
      <c r="O168" s="83" t="s">
        <v>368</v>
      </c>
      <c r="P168" s="113" t="s">
        <v>142</v>
      </c>
    </row>
    <row r="169" spans="1:16" x14ac:dyDescent="0.35">
      <c r="A169" s="91" t="s">
        <v>368</v>
      </c>
      <c r="B169" s="54" t="b">
        <f t="shared" si="7"/>
        <v>0</v>
      </c>
      <c r="C169" s="92" t="s">
        <v>155</v>
      </c>
      <c r="E169" s="92" t="s">
        <v>156</v>
      </c>
      <c r="G169" s="92" t="s">
        <v>158</v>
      </c>
      <c r="L169" s="93" t="s">
        <v>829</v>
      </c>
      <c r="M169" s="93" t="s">
        <v>830</v>
      </c>
      <c r="N169" s="94" t="s">
        <v>368</v>
      </c>
      <c r="O169" s="95" t="s">
        <v>368</v>
      </c>
    </row>
    <row r="170" spans="1:16" ht="15" customHeight="1" x14ac:dyDescent="0.35">
      <c r="B170" s="54">
        <f t="shared" si="7"/>
        <v>44561</v>
      </c>
      <c r="C170" s="87" t="s">
        <v>164</v>
      </c>
      <c r="E170" s="87" t="s">
        <v>836</v>
      </c>
      <c r="G170" s="87" t="s">
        <v>182</v>
      </c>
      <c r="L170" s="88">
        <v>1915.44</v>
      </c>
      <c r="M170" s="88">
        <v>146.53</v>
      </c>
      <c r="N170" s="96" t="s">
        <v>368</v>
      </c>
      <c r="O170" s="83" t="s">
        <v>368</v>
      </c>
      <c r="P170" s="113"/>
    </row>
    <row r="171" spans="1:16" x14ac:dyDescent="0.35">
      <c r="A171" s="80" t="s">
        <v>368</v>
      </c>
      <c r="B171" s="54" t="b">
        <f t="shared" si="7"/>
        <v>0</v>
      </c>
      <c r="C171" s="97" t="s">
        <v>368</v>
      </c>
      <c r="D171" s="97" t="s">
        <v>368</v>
      </c>
      <c r="E171" s="97" t="s">
        <v>368</v>
      </c>
      <c r="F171" s="97" t="s">
        <v>368</v>
      </c>
      <c r="G171" s="97" t="s">
        <v>368</v>
      </c>
      <c r="H171" s="224"/>
      <c r="I171" s="97" t="s">
        <v>368</v>
      </c>
      <c r="J171" s="97" t="s">
        <v>368</v>
      </c>
      <c r="K171" s="98" t="s">
        <v>368</v>
      </c>
      <c r="L171" s="98" t="s">
        <v>33</v>
      </c>
      <c r="M171" s="99">
        <v>146.53</v>
      </c>
      <c r="N171" s="100" t="s">
        <v>368</v>
      </c>
      <c r="O171" s="83" t="s">
        <v>368</v>
      </c>
    </row>
    <row r="172" spans="1:16" x14ac:dyDescent="0.35">
      <c r="A172" s="81" t="s">
        <v>368</v>
      </c>
      <c r="B172" s="54" t="b">
        <f t="shared" si="7"/>
        <v>0</v>
      </c>
      <c r="C172" s="81" t="s">
        <v>368</v>
      </c>
      <c r="D172" s="81" t="s">
        <v>368</v>
      </c>
      <c r="E172" s="81" t="s">
        <v>368</v>
      </c>
      <c r="F172" s="81" t="s">
        <v>368</v>
      </c>
      <c r="G172" s="79" t="s">
        <v>368</v>
      </c>
      <c r="I172" s="81" t="s">
        <v>368</v>
      </c>
      <c r="J172" s="81" t="s">
        <v>368</v>
      </c>
      <c r="K172" s="89" t="s">
        <v>368</v>
      </c>
      <c r="L172" s="89" t="s">
        <v>368</v>
      </c>
      <c r="M172" s="89" t="s">
        <v>368</v>
      </c>
      <c r="N172" s="89" t="s">
        <v>368</v>
      </c>
      <c r="O172" s="83" t="s">
        <v>368</v>
      </c>
    </row>
    <row r="173" spans="1:16" ht="15" customHeight="1" x14ac:dyDescent="0.35">
      <c r="A173" s="84">
        <v>44625</v>
      </c>
      <c r="B173" s="54">
        <f t="shared" si="7"/>
        <v>44651</v>
      </c>
      <c r="D173" s="85" t="s">
        <v>645</v>
      </c>
      <c r="E173" s="86" t="s">
        <v>167</v>
      </c>
      <c r="F173" s="86" t="s">
        <v>359</v>
      </c>
      <c r="G173" s="87" t="s">
        <v>646</v>
      </c>
      <c r="I173" s="85" t="s">
        <v>136</v>
      </c>
      <c r="J173" s="85"/>
      <c r="K173" s="88">
        <v>142.33000000000001</v>
      </c>
      <c r="L173" s="89" t="s">
        <v>368</v>
      </c>
      <c r="M173" s="90">
        <v>907.18</v>
      </c>
      <c r="O173" s="83" t="s">
        <v>368</v>
      </c>
      <c r="P173" s="113" t="s">
        <v>142</v>
      </c>
    </row>
    <row r="174" spans="1:16" x14ac:dyDescent="0.35">
      <c r="A174" s="91" t="s">
        <v>368</v>
      </c>
      <c r="B174" s="54" t="b">
        <f t="shared" si="7"/>
        <v>0</v>
      </c>
      <c r="C174" s="92" t="s">
        <v>155</v>
      </c>
      <c r="E174" s="92" t="s">
        <v>156</v>
      </c>
      <c r="G174" s="92" t="s">
        <v>158</v>
      </c>
      <c r="L174" s="93" t="s">
        <v>829</v>
      </c>
      <c r="M174" s="93" t="s">
        <v>830</v>
      </c>
      <c r="N174" s="94" t="s">
        <v>368</v>
      </c>
      <c r="O174" s="95" t="s">
        <v>368</v>
      </c>
    </row>
    <row r="175" spans="1:16" ht="15" customHeight="1" x14ac:dyDescent="0.35">
      <c r="B175" s="54">
        <f t="shared" si="7"/>
        <v>44561</v>
      </c>
      <c r="C175" s="87" t="s">
        <v>164</v>
      </c>
      <c r="E175" s="87" t="s">
        <v>837</v>
      </c>
      <c r="G175" s="87" t="s">
        <v>182</v>
      </c>
      <c r="L175" s="88">
        <v>1860.52</v>
      </c>
      <c r="M175" s="88">
        <v>142.33000000000001</v>
      </c>
      <c r="N175" s="96" t="s">
        <v>368</v>
      </c>
      <c r="O175" s="83" t="s">
        <v>368</v>
      </c>
      <c r="P175" s="113"/>
    </row>
    <row r="176" spans="1:16" x14ac:dyDescent="0.35">
      <c r="A176" s="80" t="s">
        <v>368</v>
      </c>
      <c r="B176" s="54" t="b">
        <f t="shared" si="7"/>
        <v>0</v>
      </c>
      <c r="C176" s="97" t="s">
        <v>368</v>
      </c>
      <c r="D176" s="97" t="s">
        <v>368</v>
      </c>
      <c r="E176" s="97" t="s">
        <v>368</v>
      </c>
      <c r="F176" s="97" t="s">
        <v>368</v>
      </c>
      <c r="G176" s="97" t="s">
        <v>368</v>
      </c>
      <c r="H176" s="224"/>
      <c r="I176" s="97" t="s">
        <v>368</v>
      </c>
      <c r="J176" s="97" t="s">
        <v>368</v>
      </c>
      <c r="K176" s="98" t="s">
        <v>368</v>
      </c>
      <c r="L176" s="98" t="s">
        <v>33</v>
      </c>
      <c r="M176" s="99">
        <v>142.33000000000001</v>
      </c>
      <c r="N176" s="100" t="s">
        <v>368</v>
      </c>
      <c r="O176" s="83" t="s">
        <v>368</v>
      </c>
    </row>
    <row r="177" spans="1:16" ht="15" customHeight="1" x14ac:dyDescent="0.35">
      <c r="A177" s="84">
        <v>44639</v>
      </c>
      <c r="B177" s="54">
        <f t="shared" si="7"/>
        <v>44651</v>
      </c>
      <c r="D177" s="85" t="s">
        <v>643</v>
      </c>
      <c r="E177" s="86" t="s">
        <v>167</v>
      </c>
      <c r="F177" s="86" t="s">
        <v>359</v>
      </c>
      <c r="G177" s="87" t="s">
        <v>644</v>
      </c>
      <c r="I177" s="85" t="s">
        <v>136</v>
      </c>
      <c r="J177" s="85"/>
      <c r="K177" s="88">
        <v>150.21</v>
      </c>
      <c r="L177" s="89" t="s">
        <v>368</v>
      </c>
      <c r="M177" s="90">
        <v>1057.3900000000001</v>
      </c>
      <c r="O177" s="83" t="s">
        <v>368</v>
      </c>
      <c r="P177" s="113" t="s">
        <v>142</v>
      </c>
    </row>
    <row r="178" spans="1:16" x14ac:dyDescent="0.35">
      <c r="A178" s="91" t="s">
        <v>368</v>
      </c>
      <c r="B178" s="54" t="b">
        <f t="shared" si="7"/>
        <v>0</v>
      </c>
      <c r="C178" s="92" t="s">
        <v>155</v>
      </c>
      <c r="E178" s="92" t="s">
        <v>156</v>
      </c>
      <c r="G178" s="92" t="s">
        <v>158</v>
      </c>
      <c r="L178" s="93" t="s">
        <v>829</v>
      </c>
      <c r="M178" s="93" t="s">
        <v>830</v>
      </c>
      <c r="N178" s="94" t="s">
        <v>368</v>
      </c>
      <c r="O178" s="95" t="s">
        <v>368</v>
      </c>
    </row>
    <row r="179" spans="1:16" ht="15" customHeight="1" x14ac:dyDescent="0.35">
      <c r="B179" s="54">
        <f t="shared" si="7"/>
        <v>44561</v>
      </c>
      <c r="C179" s="87" t="s">
        <v>164</v>
      </c>
      <c r="E179" s="87" t="s">
        <v>838</v>
      </c>
      <c r="G179" s="87" t="s">
        <v>182</v>
      </c>
      <c r="L179" s="88">
        <v>1963.52</v>
      </c>
      <c r="M179" s="88">
        <v>150.21</v>
      </c>
      <c r="N179" s="96" t="s">
        <v>368</v>
      </c>
      <c r="O179" s="83" t="s">
        <v>368</v>
      </c>
      <c r="P179" s="113"/>
    </row>
    <row r="180" spans="1:16" x14ac:dyDescent="0.35">
      <c r="A180" s="80" t="s">
        <v>368</v>
      </c>
      <c r="B180" s="54" t="b">
        <f t="shared" si="7"/>
        <v>0</v>
      </c>
      <c r="C180" s="97" t="s">
        <v>368</v>
      </c>
      <c r="D180" s="97" t="s">
        <v>368</v>
      </c>
      <c r="E180" s="97" t="s">
        <v>368</v>
      </c>
      <c r="F180" s="97" t="s">
        <v>368</v>
      </c>
      <c r="G180" s="97" t="s">
        <v>368</v>
      </c>
      <c r="H180" s="224"/>
      <c r="I180" s="97" t="s">
        <v>368</v>
      </c>
      <c r="J180" s="97" t="s">
        <v>368</v>
      </c>
      <c r="K180" s="98" t="s">
        <v>368</v>
      </c>
      <c r="L180" s="98" t="s">
        <v>33</v>
      </c>
      <c r="M180" s="99">
        <v>150.21</v>
      </c>
      <c r="N180" s="100" t="s">
        <v>368</v>
      </c>
      <c r="O180" s="83" t="s">
        <v>368</v>
      </c>
    </row>
    <row r="181" spans="1:16" x14ac:dyDescent="0.35">
      <c r="A181" s="81" t="s">
        <v>368</v>
      </c>
      <c r="B181" s="54" t="b">
        <f t="shared" si="7"/>
        <v>0</v>
      </c>
      <c r="C181" s="81" t="s">
        <v>368</v>
      </c>
      <c r="D181" s="81" t="s">
        <v>368</v>
      </c>
      <c r="E181" s="81" t="s">
        <v>368</v>
      </c>
      <c r="F181" s="81" t="s">
        <v>368</v>
      </c>
      <c r="G181" s="79" t="s">
        <v>368</v>
      </c>
      <c r="I181" s="81" t="s">
        <v>368</v>
      </c>
      <c r="J181" s="81" t="s">
        <v>368</v>
      </c>
      <c r="K181" s="89" t="s">
        <v>368</v>
      </c>
      <c r="L181" s="89" t="s">
        <v>368</v>
      </c>
      <c r="M181" s="89" t="s">
        <v>368</v>
      </c>
      <c r="N181" s="89" t="s">
        <v>368</v>
      </c>
      <c r="O181" s="83" t="s">
        <v>368</v>
      </c>
    </row>
    <row r="182" spans="1:16" ht="15" customHeight="1" x14ac:dyDescent="0.35">
      <c r="A182" s="84">
        <v>44653</v>
      </c>
      <c r="B182" s="54">
        <f t="shared" si="7"/>
        <v>44742</v>
      </c>
      <c r="D182" s="85" t="s">
        <v>679</v>
      </c>
      <c r="E182" s="86" t="s">
        <v>167</v>
      </c>
      <c r="F182" s="86" t="s">
        <v>359</v>
      </c>
      <c r="G182" s="87" t="s">
        <v>680</v>
      </c>
      <c r="I182" s="85" t="s">
        <v>136</v>
      </c>
      <c r="J182" s="85"/>
      <c r="K182" s="88">
        <v>68.28</v>
      </c>
      <c r="L182" s="89" t="s">
        <v>368</v>
      </c>
      <c r="M182" s="90">
        <v>1125.67</v>
      </c>
      <c r="O182" s="83" t="s">
        <v>368</v>
      </c>
      <c r="P182" s="113" t="s">
        <v>143</v>
      </c>
    </row>
    <row r="183" spans="1:16" x14ac:dyDescent="0.35">
      <c r="A183" s="91" t="s">
        <v>368</v>
      </c>
      <c r="B183" s="54" t="b">
        <f t="shared" si="7"/>
        <v>0</v>
      </c>
      <c r="C183" s="92" t="s">
        <v>155</v>
      </c>
      <c r="E183" s="92" t="s">
        <v>156</v>
      </c>
      <c r="G183" s="92" t="s">
        <v>158</v>
      </c>
      <c r="L183" s="93" t="s">
        <v>829</v>
      </c>
      <c r="M183" s="93" t="s">
        <v>830</v>
      </c>
      <c r="N183" s="94" t="s">
        <v>368</v>
      </c>
      <c r="O183" s="95" t="s">
        <v>368</v>
      </c>
    </row>
    <row r="184" spans="1:16" ht="15" customHeight="1" x14ac:dyDescent="0.35">
      <c r="B184" s="54">
        <f t="shared" si="7"/>
        <v>44561</v>
      </c>
      <c r="C184" s="87" t="s">
        <v>164</v>
      </c>
      <c r="E184" s="87" t="s">
        <v>839</v>
      </c>
      <c r="G184" s="87" t="s">
        <v>182</v>
      </c>
      <c r="L184" s="88">
        <v>892.5</v>
      </c>
      <c r="M184" s="88">
        <v>68.28</v>
      </c>
      <c r="N184" s="96" t="s">
        <v>368</v>
      </c>
      <c r="O184" s="83" t="s">
        <v>368</v>
      </c>
      <c r="P184" s="113"/>
    </row>
    <row r="185" spans="1:16" x14ac:dyDescent="0.35">
      <c r="A185" s="80" t="s">
        <v>368</v>
      </c>
      <c r="B185" s="54" t="b">
        <f t="shared" si="7"/>
        <v>0</v>
      </c>
      <c r="C185" s="97" t="s">
        <v>368</v>
      </c>
      <c r="D185" s="97" t="s">
        <v>368</v>
      </c>
      <c r="E185" s="97" t="s">
        <v>368</v>
      </c>
      <c r="F185" s="97" t="s">
        <v>368</v>
      </c>
      <c r="G185" s="97" t="s">
        <v>368</v>
      </c>
      <c r="H185" s="224"/>
      <c r="I185" s="97" t="s">
        <v>368</v>
      </c>
      <c r="J185" s="97" t="s">
        <v>368</v>
      </c>
      <c r="K185" s="98" t="s">
        <v>368</v>
      </c>
      <c r="L185" s="98" t="s">
        <v>33</v>
      </c>
      <c r="M185" s="99">
        <v>68.28</v>
      </c>
      <c r="N185" s="100" t="s">
        <v>368</v>
      </c>
      <c r="O185" s="83" t="s">
        <v>368</v>
      </c>
    </row>
    <row r="186" spans="1:16" ht="15" customHeight="1" x14ac:dyDescent="0.35">
      <c r="A186" s="84">
        <v>44667</v>
      </c>
      <c r="B186" s="54">
        <f t="shared" si="7"/>
        <v>44742</v>
      </c>
      <c r="D186" s="85" t="s">
        <v>677</v>
      </c>
      <c r="E186" s="86" t="s">
        <v>167</v>
      </c>
      <c r="F186" s="86" t="s">
        <v>359</v>
      </c>
      <c r="G186" s="87" t="s">
        <v>678</v>
      </c>
      <c r="I186" s="85" t="s">
        <v>136</v>
      </c>
      <c r="J186" s="85"/>
      <c r="K186" s="88">
        <v>135.49</v>
      </c>
      <c r="L186" s="89" t="s">
        <v>368</v>
      </c>
      <c r="M186" s="90">
        <v>1261.1600000000001</v>
      </c>
      <c r="O186" s="83" t="s">
        <v>368</v>
      </c>
      <c r="P186" s="113" t="s">
        <v>143</v>
      </c>
    </row>
    <row r="187" spans="1:16" x14ac:dyDescent="0.35">
      <c r="A187" s="91" t="s">
        <v>368</v>
      </c>
      <c r="B187" s="54" t="b">
        <f t="shared" si="7"/>
        <v>0</v>
      </c>
      <c r="C187" s="92" t="s">
        <v>155</v>
      </c>
      <c r="E187" s="92" t="s">
        <v>156</v>
      </c>
      <c r="G187" s="92" t="s">
        <v>158</v>
      </c>
      <c r="L187" s="93" t="s">
        <v>829</v>
      </c>
      <c r="M187" s="93" t="s">
        <v>830</v>
      </c>
      <c r="N187" s="94" t="s">
        <v>368</v>
      </c>
      <c r="O187" s="95" t="s">
        <v>368</v>
      </c>
    </row>
    <row r="188" spans="1:16" ht="15" customHeight="1" x14ac:dyDescent="0.35">
      <c r="B188" s="54">
        <f t="shared" si="7"/>
        <v>44561</v>
      </c>
      <c r="C188" s="87" t="s">
        <v>164</v>
      </c>
      <c r="E188" s="87" t="s">
        <v>840</v>
      </c>
      <c r="G188" s="87" t="s">
        <v>182</v>
      </c>
      <c r="L188" s="88">
        <v>1771.28</v>
      </c>
      <c r="M188" s="88">
        <v>135.49</v>
      </c>
      <c r="N188" s="96" t="s">
        <v>368</v>
      </c>
      <c r="O188" s="83" t="s">
        <v>368</v>
      </c>
      <c r="P188" s="113"/>
    </row>
    <row r="189" spans="1:16" x14ac:dyDescent="0.35">
      <c r="A189" s="80" t="s">
        <v>368</v>
      </c>
      <c r="B189" s="54" t="b">
        <f t="shared" si="7"/>
        <v>0</v>
      </c>
      <c r="C189" s="97" t="s">
        <v>368</v>
      </c>
      <c r="D189" s="97" t="s">
        <v>368</v>
      </c>
      <c r="E189" s="97" t="s">
        <v>368</v>
      </c>
      <c r="F189" s="97" t="s">
        <v>368</v>
      </c>
      <c r="G189" s="97" t="s">
        <v>368</v>
      </c>
      <c r="H189" s="224"/>
      <c r="I189" s="97" t="s">
        <v>368</v>
      </c>
      <c r="J189" s="97" t="s">
        <v>368</v>
      </c>
      <c r="K189" s="98" t="s">
        <v>368</v>
      </c>
      <c r="L189" s="98" t="s">
        <v>33</v>
      </c>
      <c r="M189" s="99">
        <v>135.49</v>
      </c>
      <c r="N189" s="100" t="s">
        <v>368</v>
      </c>
      <c r="O189" s="83" t="s">
        <v>368</v>
      </c>
    </row>
    <row r="190" spans="1:16" ht="15" customHeight="1" x14ac:dyDescent="0.35">
      <c r="A190" s="84">
        <v>44681</v>
      </c>
      <c r="B190" s="54">
        <f t="shared" si="7"/>
        <v>44742</v>
      </c>
      <c r="D190" s="85" t="s">
        <v>675</v>
      </c>
      <c r="E190" s="86" t="s">
        <v>167</v>
      </c>
      <c r="F190" s="86" t="s">
        <v>359</v>
      </c>
      <c r="G190" s="87" t="s">
        <v>676</v>
      </c>
      <c r="I190" s="85" t="s">
        <v>136</v>
      </c>
      <c r="J190" s="85"/>
      <c r="K190" s="88">
        <v>149.69</v>
      </c>
      <c r="L190" s="89" t="s">
        <v>368</v>
      </c>
      <c r="M190" s="90">
        <v>1410.85</v>
      </c>
      <c r="O190" s="83" t="s">
        <v>368</v>
      </c>
      <c r="P190" s="113" t="s">
        <v>143</v>
      </c>
    </row>
    <row r="191" spans="1:16" x14ac:dyDescent="0.35">
      <c r="A191" s="91" t="s">
        <v>368</v>
      </c>
      <c r="B191" s="54" t="b">
        <f t="shared" si="7"/>
        <v>0</v>
      </c>
      <c r="C191" s="92" t="s">
        <v>155</v>
      </c>
      <c r="E191" s="92" t="s">
        <v>156</v>
      </c>
      <c r="G191" s="92" t="s">
        <v>158</v>
      </c>
      <c r="L191" s="93" t="s">
        <v>829</v>
      </c>
      <c r="M191" s="93" t="s">
        <v>830</v>
      </c>
      <c r="N191" s="94" t="s">
        <v>368</v>
      </c>
      <c r="O191" s="95" t="s">
        <v>368</v>
      </c>
    </row>
    <row r="192" spans="1:16" ht="15" customHeight="1" x14ac:dyDescent="0.35">
      <c r="B192" s="54">
        <f t="shared" si="7"/>
        <v>44561</v>
      </c>
      <c r="C192" s="87" t="s">
        <v>164</v>
      </c>
      <c r="E192" s="87" t="s">
        <v>841</v>
      </c>
      <c r="G192" s="87" t="s">
        <v>182</v>
      </c>
      <c r="L192" s="88">
        <v>1956.66</v>
      </c>
      <c r="M192" s="88">
        <v>149.69</v>
      </c>
      <c r="N192" s="96" t="s">
        <v>368</v>
      </c>
      <c r="O192" s="83" t="s">
        <v>368</v>
      </c>
      <c r="P192" s="113"/>
    </row>
    <row r="193" spans="1:16" x14ac:dyDescent="0.35">
      <c r="A193" s="80" t="s">
        <v>368</v>
      </c>
      <c r="B193" s="54" t="b">
        <f t="shared" si="7"/>
        <v>0</v>
      </c>
      <c r="C193" s="97" t="s">
        <v>368</v>
      </c>
      <c r="D193" s="97" t="s">
        <v>368</v>
      </c>
      <c r="E193" s="97" t="s">
        <v>368</v>
      </c>
      <c r="F193" s="97" t="s">
        <v>368</v>
      </c>
      <c r="G193" s="97" t="s">
        <v>368</v>
      </c>
      <c r="H193" s="224"/>
      <c r="I193" s="97" t="s">
        <v>368</v>
      </c>
      <c r="J193" s="97" t="s">
        <v>368</v>
      </c>
      <c r="K193" s="98" t="s">
        <v>368</v>
      </c>
      <c r="L193" s="98" t="s">
        <v>33</v>
      </c>
      <c r="M193" s="99">
        <v>149.69</v>
      </c>
      <c r="N193" s="100" t="s">
        <v>368</v>
      </c>
      <c r="O193" s="83" t="s">
        <v>368</v>
      </c>
    </row>
    <row r="194" spans="1:16" x14ac:dyDescent="0.35">
      <c r="A194" s="81" t="s">
        <v>368</v>
      </c>
      <c r="B194" s="54" t="b">
        <f t="shared" si="7"/>
        <v>0</v>
      </c>
      <c r="C194" s="81" t="s">
        <v>368</v>
      </c>
      <c r="D194" s="81" t="s">
        <v>368</v>
      </c>
      <c r="E194" s="81" t="s">
        <v>368</v>
      </c>
      <c r="F194" s="81" t="s">
        <v>368</v>
      </c>
      <c r="G194" s="79" t="s">
        <v>368</v>
      </c>
      <c r="I194" s="81" t="s">
        <v>368</v>
      </c>
      <c r="J194" s="81" t="s">
        <v>368</v>
      </c>
      <c r="K194" s="89" t="s">
        <v>368</v>
      </c>
      <c r="L194" s="89" t="s">
        <v>368</v>
      </c>
      <c r="M194" s="89" t="s">
        <v>368</v>
      </c>
      <c r="N194" s="89" t="s">
        <v>368</v>
      </c>
      <c r="O194" s="83" t="s">
        <v>368</v>
      </c>
    </row>
    <row r="195" spans="1:16" ht="15" customHeight="1" x14ac:dyDescent="0.35">
      <c r="A195" s="84">
        <v>44695</v>
      </c>
      <c r="B195" s="54">
        <f t="shared" si="7"/>
        <v>44742</v>
      </c>
      <c r="D195" s="85" t="s">
        <v>673</v>
      </c>
      <c r="E195" s="86" t="s">
        <v>167</v>
      </c>
      <c r="F195" s="86" t="s">
        <v>359</v>
      </c>
      <c r="G195" s="87" t="s">
        <v>674</v>
      </c>
      <c r="I195" s="85" t="s">
        <v>136</v>
      </c>
      <c r="J195" s="85"/>
      <c r="K195" s="88">
        <v>144.44999999999999</v>
      </c>
      <c r="L195" s="89" t="s">
        <v>368</v>
      </c>
      <c r="M195" s="90">
        <v>1555.3</v>
      </c>
      <c r="O195" s="83" t="s">
        <v>368</v>
      </c>
      <c r="P195" s="113" t="s">
        <v>143</v>
      </c>
    </row>
    <row r="196" spans="1:16" x14ac:dyDescent="0.35">
      <c r="A196" s="91" t="s">
        <v>368</v>
      </c>
      <c r="B196" s="54" t="b">
        <f t="shared" si="7"/>
        <v>0</v>
      </c>
      <c r="C196" s="92" t="s">
        <v>155</v>
      </c>
      <c r="E196" s="92" t="s">
        <v>156</v>
      </c>
      <c r="G196" s="92" t="s">
        <v>158</v>
      </c>
      <c r="L196" s="93" t="s">
        <v>829</v>
      </c>
      <c r="M196" s="93" t="s">
        <v>830</v>
      </c>
      <c r="N196" s="94" t="s">
        <v>368</v>
      </c>
      <c r="O196" s="95" t="s">
        <v>368</v>
      </c>
    </row>
    <row r="197" spans="1:16" ht="15" customHeight="1" x14ac:dyDescent="0.35">
      <c r="B197" s="54">
        <f t="shared" si="7"/>
        <v>44561</v>
      </c>
      <c r="C197" s="87" t="s">
        <v>164</v>
      </c>
      <c r="E197" s="87" t="s">
        <v>842</v>
      </c>
      <c r="G197" s="87" t="s">
        <v>182</v>
      </c>
      <c r="L197" s="88">
        <v>1888</v>
      </c>
      <c r="M197" s="88">
        <v>144.44999999999999</v>
      </c>
      <c r="N197" s="96" t="s">
        <v>368</v>
      </c>
      <c r="O197" s="83" t="s">
        <v>368</v>
      </c>
      <c r="P197" s="113"/>
    </row>
    <row r="198" spans="1:16" x14ac:dyDescent="0.35">
      <c r="A198" s="80" t="s">
        <v>368</v>
      </c>
      <c r="B198" s="54" t="b">
        <f t="shared" si="7"/>
        <v>0</v>
      </c>
      <c r="C198" s="97" t="s">
        <v>368</v>
      </c>
      <c r="D198" s="97" t="s">
        <v>368</v>
      </c>
      <c r="E198" s="97" t="s">
        <v>368</v>
      </c>
      <c r="F198" s="97" t="s">
        <v>368</v>
      </c>
      <c r="G198" s="97" t="s">
        <v>368</v>
      </c>
      <c r="H198" s="224"/>
      <c r="I198" s="97" t="s">
        <v>368</v>
      </c>
      <c r="J198" s="97" t="s">
        <v>368</v>
      </c>
      <c r="K198" s="98" t="s">
        <v>368</v>
      </c>
      <c r="L198" s="98" t="s">
        <v>33</v>
      </c>
      <c r="M198" s="99">
        <v>144.44999999999999</v>
      </c>
      <c r="N198" s="100" t="s">
        <v>368</v>
      </c>
      <c r="O198" s="83" t="s">
        <v>368</v>
      </c>
    </row>
    <row r="199" spans="1:16" ht="15" customHeight="1" x14ac:dyDescent="0.35">
      <c r="A199" s="84">
        <v>44709</v>
      </c>
      <c r="B199" s="54">
        <f t="shared" si="7"/>
        <v>44742</v>
      </c>
      <c r="D199" s="85" t="s">
        <v>671</v>
      </c>
      <c r="E199" s="86" t="s">
        <v>167</v>
      </c>
      <c r="F199" s="86" t="s">
        <v>359</v>
      </c>
      <c r="G199" s="87" t="s">
        <v>672</v>
      </c>
      <c r="I199" s="85" t="s">
        <v>136</v>
      </c>
      <c r="J199" s="85"/>
      <c r="K199" s="88">
        <v>143.36000000000001</v>
      </c>
      <c r="L199" s="89" t="s">
        <v>368</v>
      </c>
      <c r="M199" s="90">
        <v>1698.66</v>
      </c>
      <c r="O199" s="83" t="s">
        <v>368</v>
      </c>
      <c r="P199" s="113" t="s">
        <v>143</v>
      </c>
    </row>
    <row r="200" spans="1:16" x14ac:dyDescent="0.35">
      <c r="A200" s="91" t="s">
        <v>368</v>
      </c>
      <c r="B200" s="54" t="b">
        <f t="shared" si="7"/>
        <v>0</v>
      </c>
      <c r="C200" s="92" t="s">
        <v>155</v>
      </c>
      <c r="E200" s="92" t="s">
        <v>156</v>
      </c>
      <c r="G200" s="92" t="s">
        <v>158</v>
      </c>
      <c r="L200" s="93" t="s">
        <v>829</v>
      </c>
      <c r="M200" s="93" t="s">
        <v>830</v>
      </c>
      <c r="N200" s="94" t="s">
        <v>368</v>
      </c>
      <c r="O200" s="95" t="s">
        <v>368</v>
      </c>
    </row>
    <row r="201" spans="1:16" ht="15" customHeight="1" x14ac:dyDescent="0.35">
      <c r="B201" s="54">
        <f t="shared" si="7"/>
        <v>44561</v>
      </c>
      <c r="C201" s="87" t="s">
        <v>164</v>
      </c>
      <c r="E201" s="87" t="s">
        <v>843</v>
      </c>
      <c r="G201" s="87" t="s">
        <v>182</v>
      </c>
      <c r="L201" s="88">
        <v>1874.26</v>
      </c>
      <c r="M201" s="88">
        <v>143.36000000000001</v>
      </c>
      <c r="N201" s="96" t="s">
        <v>368</v>
      </c>
      <c r="O201" s="83" t="s">
        <v>368</v>
      </c>
      <c r="P201" s="113"/>
    </row>
    <row r="202" spans="1:16" x14ac:dyDescent="0.35">
      <c r="A202" s="80" t="s">
        <v>368</v>
      </c>
      <c r="B202" s="54" t="b">
        <f t="shared" si="7"/>
        <v>0</v>
      </c>
      <c r="C202" s="97" t="s">
        <v>368</v>
      </c>
      <c r="D202" s="97" t="s">
        <v>368</v>
      </c>
      <c r="E202" s="97" t="s">
        <v>368</v>
      </c>
      <c r="F202" s="97" t="s">
        <v>368</v>
      </c>
      <c r="G202" s="97" t="s">
        <v>368</v>
      </c>
      <c r="H202" s="224"/>
      <c r="I202" s="97" t="s">
        <v>368</v>
      </c>
      <c r="J202" s="97" t="s">
        <v>368</v>
      </c>
      <c r="K202" s="98" t="s">
        <v>368</v>
      </c>
      <c r="L202" s="98" t="s">
        <v>33</v>
      </c>
      <c r="M202" s="99">
        <v>143.36000000000001</v>
      </c>
      <c r="N202" s="100" t="s">
        <v>368</v>
      </c>
      <c r="O202" s="83" t="s">
        <v>368</v>
      </c>
    </row>
    <row r="203" spans="1:16" x14ac:dyDescent="0.35">
      <c r="A203" s="81" t="s">
        <v>368</v>
      </c>
      <c r="B203" s="54" t="b">
        <f t="shared" si="7"/>
        <v>0</v>
      </c>
      <c r="C203" s="81" t="s">
        <v>368</v>
      </c>
      <c r="D203" s="81" t="s">
        <v>368</v>
      </c>
      <c r="E203" s="81" t="s">
        <v>368</v>
      </c>
      <c r="F203" s="81" t="s">
        <v>368</v>
      </c>
      <c r="G203" s="79" t="s">
        <v>368</v>
      </c>
      <c r="I203" s="81" t="s">
        <v>368</v>
      </c>
      <c r="J203" s="81" t="s">
        <v>368</v>
      </c>
      <c r="K203" s="89" t="s">
        <v>368</v>
      </c>
      <c r="L203" s="89" t="s">
        <v>368</v>
      </c>
      <c r="M203" s="89" t="s">
        <v>368</v>
      </c>
      <c r="N203" s="89" t="s">
        <v>368</v>
      </c>
      <c r="O203" s="83" t="s">
        <v>368</v>
      </c>
    </row>
    <row r="204" spans="1:16" ht="15" customHeight="1" x14ac:dyDescent="0.35">
      <c r="A204" s="84">
        <v>44863</v>
      </c>
      <c r="B204" s="54">
        <f t="shared" si="7"/>
        <v>44926</v>
      </c>
      <c r="D204" s="85" t="s">
        <v>181</v>
      </c>
      <c r="E204" s="86" t="s">
        <v>167</v>
      </c>
      <c r="F204" s="86" t="s">
        <v>168</v>
      </c>
      <c r="G204" s="87" t="s">
        <v>183</v>
      </c>
      <c r="I204" s="85" t="s">
        <v>170</v>
      </c>
      <c r="J204" s="85"/>
      <c r="K204" s="88">
        <v>150.65</v>
      </c>
      <c r="L204" s="89" t="s">
        <v>368</v>
      </c>
      <c r="M204" s="90">
        <v>1849.31</v>
      </c>
      <c r="O204" s="83" t="s">
        <v>368</v>
      </c>
      <c r="P204" s="113" t="s">
        <v>145</v>
      </c>
    </row>
    <row r="205" spans="1:16" ht="15" customHeight="1" x14ac:dyDescent="0.35">
      <c r="A205" s="84">
        <v>44863</v>
      </c>
      <c r="B205" s="54">
        <f t="shared" si="7"/>
        <v>44926</v>
      </c>
      <c r="D205" s="85" t="s">
        <v>181</v>
      </c>
      <c r="E205" s="86" t="s">
        <v>167</v>
      </c>
      <c r="F205" s="86" t="s">
        <v>168</v>
      </c>
      <c r="G205" s="87" t="s">
        <v>184</v>
      </c>
      <c r="I205" s="85" t="s">
        <v>170</v>
      </c>
      <c r="J205" s="85"/>
      <c r="K205" s="88">
        <v>144.94</v>
      </c>
      <c r="L205" s="89" t="s">
        <v>368</v>
      </c>
      <c r="M205" s="90">
        <v>1994.25</v>
      </c>
      <c r="O205" s="83" t="s">
        <v>368</v>
      </c>
      <c r="P205" s="113" t="s">
        <v>145</v>
      </c>
    </row>
    <row r="206" spans="1:16" x14ac:dyDescent="0.35">
      <c r="A206" s="81" t="s">
        <v>368</v>
      </c>
      <c r="B206" s="54" t="b">
        <f t="shared" si="7"/>
        <v>0</v>
      </c>
      <c r="C206" s="81" t="s">
        <v>368</v>
      </c>
      <c r="D206" s="81" t="s">
        <v>368</v>
      </c>
      <c r="E206" s="81" t="s">
        <v>368</v>
      </c>
      <c r="F206" s="81" t="s">
        <v>368</v>
      </c>
      <c r="G206" s="79" t="s">
        <v>368</v>
      </c>
      <c r="I206" s="81" t="s">
        <v>368</v>
      </c>
      <c r="J206" s="81" t="s">
        <v>368</v>
      </c>
      <c r="K206" s="89" t="s">
        <v>368</v>
      </c>
      <c r="L206" s="89" t="s">
        <v>368</v>
      </c>
      <c r="M206" s="89" t="s">
        <v>368</v>
      </c>
      <c r="N206" s="89" t="s">
        <v>368</v>
      </c>
      <c r="O206" s="83" t="s">
        <v>368</v>
      </c>
    </row>
    <row r="207" spans="1:16" ht="15" customHeight="1" x14ac:dyDescent="0.35">
      <c r="A207" s="84">
        <v>44877</v>
      </c>
      <c r="B207" s="54">
        <f t="shared" si="7"/>
        <v>44926</v>
      </c>
      <c r="D207" s="85" t="s">
        <v>185</v>
      </c>
      <c r="E207" s="86" t="s">
        <v>167</v>
      </c>
      <c r="F207" s="86" t="s">
        <v>168</v>
      </c>
      <c r="G207" s="87" t="s">
        <v>186</v>
      </c>
      <c r="I207" s="85" t="s">
        <v>170</v>
      </c>
      <c r="J207" s="85"/>
      <c r="K207" s="88">
        <v>128.01</v>
      </c>
      <c r="L207" s="89" t="s">
        <v>368</v>
      </c>
      <c r="M207" s="90">
        <v>2122.2600000000002</v>
      </c>
      <c r="O207" s="83" t="s">
        <v>368</v>
      </c>
      <c r="P207" s="113" t="s">
        <v>145</v>
      </c>
    </row>
    <row r="208" spans="1:16" ht="15" customHeight="1" x14ac:dyDescent="0.35">
      <c r="A208" s="84">
        <v>44877</v>
      </c>
      <c r="B208" s="54">
        <f t="shared" si="7"/>
        <v>44926</v>
      </c>
      <c r="D208" s="85" t="s">
        <v>185</v>
      </c>
      <c r="E208" s="86" t="s">
        <v>167</v>
      </c>
      <c r="F208" s="86" t="s">
        <v>168</v>
      </c>
      <c r="G208" s="87" t="s">
        <v>187</v>
      </c>
      <c r="I208" s="85" t="s">
        <v>170</v>
      </c>
      <c r="J208" s="85"/>
      <c r="K208" s="88">
        <v>139.16999999999999</v>
      </c>
      <c r="L208" s="89" t="s">
        <v>368</v>
      </c>
      <c r="M208" s="90">
        <v>2261.4299999999998</v>
      </c>
      <c r="O208" s="83" t="s">
        <v>368</v>
      </c>
      <c r="P208" s="113" t="s">
        <v>145</v>
      </c>
    </row>
    <row r="209" spans="1:16" ht="15" customHeight="1" x14ac:dyDescent="0.35">
      <c r="A209" s="84">
        <v>44891</v>
      </c>
      <c r="B209" s="54">
        <f t="shared" si="7"/>
        <v>44926</v>
      </c>
      <c r="D209" s="85" t="s">
        <v>188</v>
      </c>
      <c r="E209" s="86" t="s">
        <v>167</v>
      </c>
      <c r="F209" s="86" t="s">
        <v>168</v>
      </c>
      <c r="G209" s="87" t="s">
        <v>189</v>
      </c>
      <c r="I209" s="85" t="s">
        <v>170</v>
      </c>
      <c r="J209" s="85"/>
      <c r="K209" s="88">
        <v>108.22</v>
      </c>
      <c r="L209" s="89" t="s">
        <v>368</v>
      </c>
      <c r="M209" s="90">
        <v>2369.65</v>
      </c>
      <c r="O209" s="83" t="s">
        <v>368</v>
      </c>
      <c r="P209" s="113" t="s">
        <v>145</v>
      </c>
    </row>
    <row r="210" spans="1:16" ht="15" customHeight="1" x14ac:dyDescent="0.35">
      <c r="A210" s="84">
        <v>44891</v>
      </c>
      <c r="B210" s="54">
        <f t="shared" si="7"/>
        <v>44926</v>
      </c>
      <c r="D210" s="85" t="s">
        <v>188</v>
      </c>
      <c r="E210" s="86" t="s">
        <v>167</v>
      </c>
      <c r="F210" s="86" t="s">
        <v>168</v>
      </c>
      <c r="G210" s="87" t="s">
        <v>190</v>
      </c>
      <c r="I210" s="85" t="s">
        <v>170</v>
      </c>
      <c r="J210" s="85"/>
      <c r="K210" s="88">
        <v>143.9</v>
      </c>
      <c r="L210" s="89" t="s">
        <v>368</v>
      </c>
      <c r="M210" s="90">
        <v>2513.5500000000002</v>
      </c>
      <c r="O210" s="83" t="s">
        <v>368</v>
      </c>
      <c r="P210" s="113" t="s">
        <v>145</v>
      </c>
    </row>
    <row r="211" spans="1:16" x14ac:dyDescent="0.35">
      <c r="A211" s="81" t="s">
        <v>368</v>
      </c>
      <c r="B211" s="54" t="b">
        <f t="shared" si="7"/>
        <v>0</v>
      </c>
      <c r="C211" s="81" t="s">
        <v>368</v>
      </c>
      <c r="D211" s="81" t="s">
        <v>368</v>
      </c>
      <c r="E211" s="81" t="s">
        <v>368</v>
      </c>
      <c r="F211" s="81" t="s">
        <v>368</v>
      </c>
      <c r="G211" s="79" t="s">
        <v>368</v>
      </c>
      <c r="I211" s="81" t="s">
        <v>368</v>
      </c>
      <c r="J211" s="81" t="s">
        <v>368</v>
      </c>
      <c r="K211" s="89" t="s">
        <v>368</v>
      </c>
      <c r="L211" s="89" t="s">
        <v>368</v>
      </c>
      <c r="M211" s="89" t="s">
        <v>368</v>
      </c>
      <c r="N211" s="89" t="s">
        <v>368</v>
      </c>
      <c r="O211" s="83" t="s">
        <v>368</v>
      </c>
    </row>
    <row r="212" spans="1:16" ht="15" customHeight="1" x14ac:dyDescent="0.35">
      <c r="A212" s="84">
        <v>44905</v>
      </c>
      <c r="B212" s="54">
        <f t="shared" si="7"/>
        <v>44926</v>
      </c>
      <c r="D212" s="85" t="s">
        <v>191</v>
      </c>
      <c r="E212" s="86" t="s">
        <v>167</v>
      </c>
      <c r="F212" s="86" t="s">
        <v>168</v>
      </c>
      <c r="G212" s="87" t="s">
        <v>192</v>
      </c>
      <c r="I212" s="85" t="s">
        <v>170</v>
      </c>
      <c r="J212" s="85"/>
      <c r="K212" s="88">
        <v>157.06</v>
      </c>
      <c r="L212" s="89" t="s">
        <v>368</v>
      </c>
      <c r="M212" s="90">
        <v>2670.61</v>
      </c>
      <c r="O212" s="83" t="s">
        <v>368</v>
      </c>
      <c r="P212" s="113" t="s">
        <v>145</v>
      </c>
    </row>
    <row r="213" spans="1:16" ht="15" customHeight="1" x14ac:dyDescent="0.35">
      <c r="A213" s="84">
        <v>44905</v>
      </c>
      <c r="B213" s="54">
        <f t="shared" si="7"/>
        <v>44926</v>
      </c>
      <c r="D213" s="85" t="s">
        <v>191</v>
      </c>
      <c r="E213" s="86" t="s">
        <v>167</v>
      </c>
      <c r="F213" s="86" t="s">
        <v>168</v>
      </c>
      <c r="G213" s="87" t="s">
        <v>193</v>
      </c>
      <c r="I213" s="85" t="s">
        <v>170</v>
      </c>
      <c r="J213" s="85"/>
      <c r="K213" s="88">
        <v>150.62</v>
      </c>
      <c r="L213" s="89" t="s">
        <v>368</v>
      </c>
      <c r="M213" s="90">
        <v>2821.23</v>
      </c>
      <c r="O213" s="83" t="s">
        <v>368</v>
      </c>
      <c r="P213" s="113" t="s">
        <v>145</v>
      </c>
    </row>
    <row r="214" spans="1:16" x14ac:dyDescent="0.35">
      <c r="A214" s="81" t="s">
        <v>368</v>
      </c>
      <c r="B214" s="54" t="b">
        <f t="shared" si="7"/>
        <v>0</v>
      </c>
      <c r="C214" s="81" t="s">
        <v>368</v>
      </c>
      <c r="D214" s="81" t="s">
        <v>368</v>
      </c>
      <c r="E214" s="81" t="s">
        <v>368</v>
      </c>
      <c r="F214" s="81" t="s">
        <v>368</v>
      </c>
      <c r="G214" s="79" t="s">
        <v>368</v>
      </c>
      <c r="I214" s="81" t="s">
        <v>368</v>
      </c>
      <c r="J214" s="81" t="s">
        <v>368</v>
      </c>
      <c r="K214" s="89" t="s">
        <v>368</v>
      </c>
      <c r="L214" s="89" t="s">
        <v>368</v>
      </c>
      <c r="M214" s="89" t="s">
        <v>368</v>
      </c>
      <c r="N214" s="89" t="s">
        <v>368</v>
      </c>
      <c r="O214" s="83" t="s">
        <v>368</v>
      </c>
    </row>
    <row r="215" spans="1:16" ht="15" customHeight="1" x14ac:dyDescent="0.35">
      <c r="A215" s="79" t="s">
        <v>848</v>
      </c>
      <c r="B215" s="54" t="b">
        <f t="shared" si="7"/>
        <v>0</v>
      </c>
      <c r="K215" s="101">
        <v>2821.23</v>
      </c>
      <c r="L215" s="101">
        <v>0</v>
      </c>
      <c r="M215" s="102">
        <v>2821.23</v>
      </c>
      <c r="N215" s="225"/>
      <c r="O215" s="103" t="s">
        <v>368</v>
      </c>
    </row>
    <row r="216" spans="1:16" ht="15" customHeight="1" x14ac:dyDescent="0.35">
      <c r="A216" s="79" t="s">
        <v>849</v>
      </c>
      <c r="B216" s="54" t="b">
        <f t="shared" si="7"/>
        <v>0</v>
      </c>
      <c r="J216" s="80" t="s">
        <v>368</v>
      </c>
      <c r="L216" s="81" t="s">
        <v>828</v>
      </c>
      <c r="M216" s="82">
        <v>0</v>
      </c>
      <c r="O216" s="83" t="s">
        <v>368</v>
      </c>
    </row>
    <row r="217" spans="1:16" ht="15" customHeight="1" x14ac:dyDescent="0.35">
      <c r="A217" s="84">
        <v>44555</v>
      </c>
      <c r="B217" s="54">
        <f t="shared" si="7"/>
        <v>44561</v>
      </c>
      <c r="D217" s="85" t="s">
        <v>587</v>
      </c>
      <c r="E217" s="86" t="s">
        <v>167</v>
      </c>
      <c r="F217" s="86" t="s">
        <v>359</v>
      </c>
      <c r="G217" s="87" t="s">
        <v>588</v>
      </c>
      <c r="I217" s="85" t="s">
        <v>136</v>
      </c>
      <c r="J217" s="85"/>
      <c r="K217" s="88">
        <v>155.61000000000001</v>
      </c>
      <c r="L217" s="89" t="s">
        <v>368</v>
      </c>
      <c r="M217" s="90">
        <v>155.61000000000001</v>
      </c>
      <c r="O217" s="83" t="s">
        <v>368</v>
      </c>
      <c r="P217" s="113" t="s">
        <v>141</v>
      </c>
    </row>
    <row r="218" spans="1:16" x14ac:dyDescent="0.35">
      <c r="A218" s="91" t="s">
        <v>368</v>
      </c>
      <c r="B218" s="54" t="b">
        <f t="shared" si="7"/>
        <v>0</v>
      </c>
      <c r="C218" s="92" t="s">
        <v>155</v>
      </c>
      <c r="E218" s="92" t="s">
        <v>156</v>
      </c>
      <c r="G218" s="92" t="s">
        <v>158</v>
      </c>
      <c r="L218" s="93" t="s">
        <v>829</v>
      </c>
      <c r="M218" s="93" t="s">
        <v>830</v>
      </c>
      <c r="N218" s="94" t="s">
        <v>368</v>
      </c>
      <c r="O218" s="95" t="s">
        <v>368</v>
      </c>
    </row>
    <row r="219" spans="1:16" ht="15" customHeight="1" x14ac:dyDescent="0.35">
      <c r="B219" s="54">
        <f t="shared" si="7"/>
        <v>44561</v>
      </c>
      <c r="C219" s="87" t="s">
        <v>164</v>
      </c>
      <c r="E219" s="87" t="s">
        <v>831</v>
      </c>
      <c r="G219" s="87" t="s">
        <v>832</v>
      </c>
      <c r="L219" s="88">
        <v>515.01</v>
      </c>
      <c r="M219" s="88">
        <v>34.659999999999997</v>
      </c>
      <c r="N219" s="96" t="s">
        <v>368</v>
      </c>
      <c r="O219" s="83" t="s">
        <v>368</v>
      </c>
      <c r="P219" s="113"/>
    </row>
    <row r="220" spans="1:16" ht="15" customHeight="1" x14ac:dyDescent="0.35">
      <c r="B220" s="54">
        <f t="shared" si="7"/>
        <v>44561</v>
      </c>
      <c r="C220" s="87" t="s">
        <v>164</v>
      </c>
      <c r="E220" s="87" t="s">
        <v>831</v>
      </c>
      <c r="G220" s="87" t="s">
        <v>182</v>
      </c>
      <c r="L220" s="88">
        <v>1797.19</v>
      </c>
      <c r="M220" s="88">
        <v>120.95</v>
      </c>
      <c r="N220" s="96" t="s">
        <v>368</v>
      </c>
      <c r="O220" s="83" t="s">
        <v>368</v>
      </c>
      <c r="P220" s="113"/>
    </row>
    <row r="221" spans="1:16" x14ac:dyDescent="0.35">
      <c r="A221" s="80" t="s">
        <v>368</v>
      </c>
      <c r="B221" s="54" t="b">
        <f t="shared" si="7"/>
        <v>0</v>
      </c>
      <c r="C221" s="97" t="s">
        <v>368</v>
      </c>
      <c r="D221" s="97" t="s">
        <v>368</v>
      </c>
      <c r="E221" s="97" t="s">
        <v>368</v>
      </c>
      <c r="F221" s="97" t="s">
        <v>368</v>
      </c>
      <c r="G221" s="97" t="s">
        <v>368</v>
      </c>
      <c r="H221" s="224"/>
      <c r="I221" s="97" t="s">
        <v>368</v>
      </c>
      <c r="J221" s="97" t="s">
        <v>368</v>
      </c>
      <c r="K221" s="98" t="s">
        <v>368</v>
      </c>
      <c r="L221" s="98" t="s">
        <v>33</v>
      </c>
      <c r="M221" s="99">
        <v>155.61000000000001</v>
      </c>
      <c r="N221" s="100" t="s">
        <v>368</v>
      </c>
      <c r="O221" s="83" t="s">
        <v>368</v>
      </c>
    </row>
    <row r="222" spans="1:16" x14ac:dyDescent="0.35">
      <c r="A222" s="81" t="s">
        <v>368</v>
      </c>
      <c r="B222" s="54" t="b">
        <f t="shared" ref="B222:B285" si="8">IF(A222&lt;=44561,44561,IF(A222&lt;=44651,44651,IF(A222&lt;=44742,44742,IF(A222&lt;=44834,44834,IF(A222&lt;=44926,44926)))))</f>
        <v>0</v>
      </c>
      <c r="C222" s="81" t="s">
        <v>368</v>
      </c>
      <c r="D222" s="81" t="s">
        <v>368</v>
      </c>
      <c r="E222" s="81" t="s">
        <v>368</v>
      </c>
      <c r="F222" s="81" t="s">
        <v>368</v>
      </c>
      <c r="G222" s="79" t="s">
        <v>368</v>
      </c>
      <c r="I222" s="81" t="s">
        <v>368</v>
      </c>
      <c r="J222" s="81" t="s">
        <v>368</v>
      </c>
      <c r="K222" s="89" t="s">
        <v>368</v>
      </c>
      <c r="L222" s="89" t="s">
        <v>368</v>
      </c>
      <c r="M222" s="89" t="s">
        <v>368</v>
      </c>
      <c r="N222" s="89" t="s">
        <v>368</v>
      </c>
      <c r="O222" s="83" t="s">
        <v>368</v>
      </c>
    </row>
    <row r="223" spans="1:16" ht="15" customHeight="1" x14ac:dyDescent="0.35">
      <c r="A223" s="84">
        <v>44569</v>
      </c>
      <c r="B223" s="54">
        <f t="shared" si="8"/>
        <v>44651</v>
      </c>
      <c r="D223" s="85" t="s">
        <v>652</v>
      </c>
      <c r="E223" s="86" t="s">
        <v>167</v>
      </c>
      <c r="F223" s="86" t="s">
        <v>359</v>
      </c>
      <c r="G223" s="87" t="s">
        <v>653</v>
      </c>
      <c r="I223" s="85" t="s">
        <v>136</v>
      </c>
      <c r="J223" s="85"/>
      <c r="K223" s="88">
        <v>105.35</v>
      </c>
      <c r="L223" s="89" t="s">
        <v>368</v>
      </c>
      <c r="M223" s="90">
        <v>260.95999999999998</v>
      </c>
      <c r="O223" s="83" t="s">
        <v>368</v>
      </c>
      <c r="P223" s="113" t="s">
        <v>142</v>
      </c>
    </row>
    <row r="224" spans="1:16" x14ac:dyDescent="0.35">
      <c r="A224" s="91" t="s">
        <v>368</v>
      </c>
      <c r="B224" s="54" t="b">
        <f t="shared" si="8"/>
        <v>0</v>
      </c>
      <c r="C224" s="92" t="s">
        <v>155</v>
      </c>
      <c r="E224" s="92" t="s">
        <v>156</v>
      </c>
      <c r="G224" s="92" t="s">
        <v>158</v>
      </c>
      <c r="L224" s="93" t="s">
        <v>829</v>
      </c>
      <c r="M224" s="93" t="s">
        <v>830</v>
      </c>
      <c r="N224" s="94" t="s">
        <v>368</v>
      </c>
      <c r="O224" s="95" t="s">
        <v>368</v>
      </c>
    </row>
    <row r="225" spans="1:16" ht="15" customHeight="1" x14ac:dyDescent="0.35">
      <c r="B225" s="54">
        <f t="shared" si="8"/>
        <v>44561</v>
      </c>
      <c r="C225" s="87" t="s">
        <v>164</v>
      </c>
      <c r="E225" s="87" t="s">
        <v>833</v>
      </c>
      <c r="G225" s="87" t="s">
        <v>182</v>
      </c>
      <c r="L225" s="88">
        <v>1565.31</v>
      </c>
      <c r="M225" s="88">
        <v>105.35</v>
      </c>
      <c r="N225" s="96" t="s">
        <v>368</v>
      </c>
      <c r="O225" s="83" t="s">
        <v>368</v>
      </c>
      <c r="P225" s="113"/>
    </row>
    <row r="226" spans="1:16" x14ac:dyDescent="0.35">
      <c r="A226" s="80" t="s">
        <v>368</v>
      </c>
      <c r="B226" s="54" t="b">
        <f t="shared" si="8"/>
        <v>0</v>
      </c>
      <c r="C226" s="97" t="s">
        <v>368</v>
      </c>
      <c r="D226" s="97" t="s">
        <v>368</v>
      </c>
      <c r="E226" s="97" t="s">
        <v>368</v>
      </c>
      <c r="F226" s="97" t="s">
        <v>368</v>
      </c>
      <c r="G226" s="97" t="s">
        <v>368</v>
      </c>
      <c r="H226" s="224"/>
      <c r="I226" s="97" t="s">
        <v>368</v>
      </c>
      <c r="J226" s="97" t="s">
        <v>368</v>
      </c>
      <c r="K226" s="98" t="s">
        <v>368</v>
      </c>
      <c r="L226" s="98" t="s">
        <v>33</v>
      </c>
      <c r="M226" s="99">
        <v>105.35</v>
      </c>
      <c r="N226" s="100" t="s">
        <v>368</v>
      </c>
      <c r="O226" s="83" t="s">
        <v>368</v>
      </c>
    </row>
    <row r="227" spans="1:16" ht="15" customHeight="1" x14ac:dyDescent="0.35">
      <c r="A227" s="84">
        <v>44583</v>
      </c>
      <c r="B227" s="54">
        <f t="shared" si="8"/>
        <v>44651</v>
      </c>
      <c r="D227" s="85" t="s">
        <v>651</v>
      </c>
      <c r="E227" s="86" t="s">
        <v>167</v>
      </c>
      <c r="F227" s="86" t="s">
        <v>359</v>
      </c>
      <c r="G227" s="87" t="s">
        <v>169</v>
      </c>
      <c r="I227" s="85" t="s">
        <v>136</v>
      </c>
      <c r="J227" s="85"/>
      <c r="K227" s="88">
        <v>139.77000000000001</v>
      </c>
      <c r="L227" s="89" t="s">
        <v>368</v>
      </c>
      <c r="M227" s="90">
        <v>400.73</v>
      </c>
      <c r="O227" s="83" t="s">
        <v>368</v>
      </c>
      <c r="P227" s="113" t="s">
        <v>142</v>
      </c>
    </row>
    <row r="228" spans="1:16" x14ac:dyDescent="0.35">
      <c r="A228" s="91" t="s">
        <v>368</v>
      </c>
      <c r="B228" s="54" t="b">
        <f t="shared" si="8"/>
        <v>0</v>
      </c>
      <c r="C228" s="92" t="s">
        <v>155</v>
      </c>
      <c r="E228" s="92" t="s">
        <v>156</v>
      </c>
      <c r="G228" s="92" t="s">
        <v>158</v>
      </c>
      <c r="L228" s="93" t="s">
        <v>829</v>
      </c>
      <c r="M228" s="93" t="s">
        <v>830</v>
      </c>
      <c r="N228" s="94" t="s">
        <v>368</v>
      </c>
      <c r="O228" s="95" t="s">
        <v>368</v>
      </c>
    </row>
    <row r="229" spans="1:16" ht="15" customHeight="1" x14ac:dyDescent="0.35">
      <c r="B229" s="54">
        <f t="shared" si="8"/>
        <v>44561</v>
      </c>
      <c r="C229" s="87" t="s">
        <v>164</v>
      </c>
      <c r="E229" s="87" t="s">
        <v>834</v>
      </c>
      <c r="G229" s="87" t="s">
        <v>182</v>
      </c>
      <c r="L229" s="88">
        <v>2076.79</v>
      </c>
      <c r="M229" s="88">
        <v>139.77000000000001</v>
      </c>
      <c r="N229" s="96" t="s">
        <v>368</v>
      </c>
      <c r="O229" s="83" t="s">
        <v>368</v>
      </c>
      <c r="P229" s="113"/>
    </row>
    <row r="230" spans="1:16" x14ac:dyDescent="0.35">
      <c r="A230" s="80" t="s">
        <v>368</v>
      </c>
      <c r="B230" s="54" t="b">
        <f t="shared" si="8"/>
        <v>0</v>
      </c>
      <c r="C230" s="97" t="s">
        <v>368</v>
      </c>
      <c r="D230" s="97" t="s">
        <v>368</v>
      </c>
      <c r="E230" s="97" t="s">
        <v>368</v>
      </c>
      <c r="F230" s="97" t="s">
        <v>368</v>
      </c>
      <c r="G230" s="97" t="s">
        <v>368</v>
      </c>
      <c r="H230" s="224"/>
      <c r="I230" s="97" t="s">
        <v>368</v>
      </c>
      <c r="J230" s="97" t="s">
        <v>368</v>
      </c>
      <c r="K230" s="98" t="s">
        <v>368</v>
      </c>
      <c r="L230" s="98" t="s">
        <v>33</v>
      </c>
      <c r="M230" s="99">
        <v>139.77000000000001</v>
      </c>
      <c r="N230" s="100" t="s">
        <v>368</v>
      </c>
      <c r="O230" s="83" t="s">
        <v>368</v>
      </c>
    </row>
    <row r="231" spans="1:16" x14ac:dyDescent="0.35">
      <c r="A231" s="81" t="s">
        <v>368</v>
      </c>
      <c r="B231" s="54" t="b">
        <f t="shared" si="8"/>
        <v>0</v>
      </c>
      <c r="C231" s="81" t="s">
        <v>368</v>
      </c>
      <c r="D231" s="81" t="s">
        <v>368</v>
      </c>
      <c r="E231" s="81" t="s">
        <v>368</v>
      </c>
      <c r="F231" s="81" t="s">
        <v>368</v>
      </c>
      <c r="G231" s="79" t="s">
        <v>368</v>
      </c>
      <c r="I231" s="81" t="s">
        <v>368</v>
      </c>
      <c r="J231" s="81" t="s">
        <v>368</v>
      </c>
      <c r="K231" s="89" t="s">
        <v>368</v>
      </c>
      <c r="L231" s="89" t="s">
        <v>368</v>
      </c>
      <c r="M231" s="89" t="s">
        <v>368</v>
      </c>
      <c r="N231" s="89" t="s">
        <v>368</v>
      </c>
      <c r="O231" s="83" t="s">
        <v>368</v>
      </c>
    </row>
    <row r="232" spans="1:16" ht="15" customHeight="1" x14ac:dyDescent="0.35">
      <c r="A232" s="84">
        <v>44597</v>
      </c>
      <c r="B232" s="54">
        <f t="shared" si="8"/>
        <v>44651</v>
      </c>
      <c r="D232" s="85" t="s">
        <v>649</v>
      </c>
      <c r="E232" s="86" t="s">
        <v>167</v>
      </c>
      <c r="F232" s="86" t="s">
        <v>359</v>
      </c>
      <c r="G232" s="87" t="s">
        <v>650</v>
      </c>
      <c r="I232" s="85" t="s">
        <v>136</v>
      </c>
      <c r="J232" s="85"/>
      <c r="K232" s="88">
        <v>143.22999999999999</v>
      </c>
      <c r="L232" s="89" t="s">
        <v>368</v>
      </c>
      <c r="M232" s="90">
        <v>543.96</v>
      </c>
      <c r="O232" s="83" t="s">
        <v>368</v>
      </c>
      <c r="P232" s="113" t="s">
        <v>142</v>
      </c>
    </row>
    <row r="233" spans="1:16" x14ac:dyDescent="0.35">
      <c r="A233" s="91" t="s">
        <v>368</v>
      </c>
      <c r="B233" s="54" t="b">
        <f t="shared" si="8"/>
        <v>0</v>
      </c>
      <c r="C233" s="92" t="s">
        <v>155</v>
      </c>
      <c r="E233" s="92" t="s">
        <v>156</v>
      </c>
      <c r="G233" s="92" t="s">
        <v>158</v>
      </c>
      <c r="L233" s="93" t="s">
        <v>829</v>
      </c>
      <c r="M233" s="93" t="s">
        <v>830</v>
      </c>
      <c r="N233" s="94" t="s">
        <v>368</v>
      </c>
      <c r="O233" s="95" t="s">
        <v>368</v>
      </c>
    </row>
    <row r="234" spans="1:16" ht="15" customHeight="1" x14ac:dyDescent="0.35">
      <c r="B234" s="54">
        <f t="shared" si="8"/>
        <v>44561</v>
      </c>
      <c r="C234" s="87" t="s">
        <v>164</v>
      </c>
      <c r="E234" s="87" t="s">
        <v>835</v>
      </c>
      <c r="G234" s="87" t="s">
        <v>182</v>
      </c>
      <c r="L234" s="88">
        <v>2128.3000000000002</v>
      </c>
      <c r="M234" s="88">
        <v>143.22999999999999</v>
      </c>
      <c r="N234" s="96" t="s">
        <v>368</v>
      </c>
      <c r="O234" s="83" t="s">
        <v>368</v>
      </c>
      <c r="P234" s="113"/>
    </row>
    <row r="235" spans="1:16" x14ac:dyDescent="0.35">
      <c r="A235" s="80" t="s">
        <v>368</v>
      </c>
      <c r="B235" s="54" t="b">
        <f t="shared" si="8"/>
        <v>0</v>
      </c>
      <c r="C235" s="97" t="s">
        <v>368</v>
      </c>
      <c r="D235" s="97" t="s">
        <v>368</v>
      </c>
      <c r="E235" s="97" t="s">
        <v>368</v>
      </c>
      <c r="F235" s="97" t="s">
        <v>368</v>
      </c>
      <c r="G235" s="97" t="s">
        <v>368</v>
      </c>
      <c r="H235" s="224"/>
      <c r="I235" s="97" t="s">
        <v>368</v>
      </c>
      <c r="J235" s="97" t="s">
        <v>368</v>
      </c>
      <c r="K235" s="98" t="s">
        <v>368</v>
      </c>
      <c r="L235" s="98" t="s">
        <v>33</v>
      </c>
      <c r="M235" s="99">
        <v>143.22999999999999</v>
      </c>
      <c r="N235" s="100" t="s">
        <v>368</v>
      </c>
      <c r="O235" s="83" t="s">
        <v>368</v>
      </c>
    </row>
    <row r="236" spans="1:16" ht="15" customHeight="1" x14ac:dyDescent="0.35">
      <c r="A236" s="84">
        <v>44611</v>
      </c>
      <c r="B236" s="54">
        <f t="shared" si="8"/>
        <v>44651</v>
      </c>
      <c r="D236" s="85" t="s">
        <v>647</v>
      </c>
      <c r="E236" s="86" t="s">
        <v>167</v>
      </c>
      <c r="F236" s="86" t="s">
        <v>359</v>
      </c>
      <c r="G236" s="87" t="s">
        <v>648</v>
      </c>
      <c r="I236" s="85" t="s">
        <v>136</v>
      </c>
      <c r="J236" s="85"/>
      <c r="K236" s="88">
        <v>128.91</v>
      </c>
      <c r="L236" s="89" t="s">
        <v>368</v>
      </c>
      <c r="M236" s="90">
        <v>672.87</v>
      </c>
      <c r="O236" s="83" t="s">
        <v>368</v>
      </c>
      <c r="P236" s="113" t="s">
        <v>142</v>
      </c>
    </row>
    <row r="237" spans="1:16" x14ac:dyDescent="0.35">
      <c r="A237" s="91" t="s">
        <v>368</v>
      </c>
      <c r="B237" s="54" t="b">
        <f t="shared" si="8"/>
        <v>0</v>
      </c>
      <c r="C237" s="92" t="s">
        <v>155</v>
      </c>
      <c r="E237" s="92" t="s">
        <v>156</v>
      </c>
      <c r="G237" s="92" t="s">
        <v>158</v>
      </c>
      <c r="L237" s="93" t="s">
        <v>829</v>
      </c>
      <c r="M237" s="93" t="s">
        <v>830</v>
      </c>
      <c r="N237" s="94" t="s">
        <v>368</v>
      </c>
      <c r="O237" s="95" t="s">
        <v>368</v>
      </c>
    </row>
    <row r="238" spans="1:16" ht="15" customHeight="1" x14ac:dyDescent="0.35">
      <c r="B238" s="54">
        <f t="shared" si="8"/>
        <v>44561</v>
      </c>
      <c r="C238" s="87" t="s">
        <v>164</v>
      </c>
      <c r="E238" s="87" t="s">
        <v>836</v>
      </c>
      <c r="G238" s="87" t="s">
        <v>182</v>
      </c>
      <c r="L238" s="88">
        <v>1915.44</v>
      </c>
      <c r="M238" s="88">
        <v>128.91</v>
      </c>
      <c r="N238" s="96" t="s">
        <v>368</v>
      </c>
      <c r="O238" s="83" t="s">
        <v>368</v>
      </c>
      <c r="P238" s="113"/>
    </row>
    <row r="239" spans="1:16" x14ac:dyDescent="0.35">
      <c r="A239" s="80" t="s">
        <v>368</v>
      </c>
      <c r="B239" s="54" t="b">
        <f t="shared" si="8"/>
        <v>0</v>
      </c>
      <c r="C239" s="97" t="s">
        <v>368</v>
      </c>
      <c r="D239" s="97" t="s">
        <v>368</v>
      </c>
      <c r="E239" s="97" t="s">
        <v>368</v>
      </c>
      <c r="F239" s="97" t="s">
        <v>368</v>
      </c>
      <c r="G239" s="97" t="s">
        <v>368</v>
      </c>
      <c r="H239" s="224"/>
      <c r="I239" s="97" t="s">
        <v>368</v>
      </c>
      <c r="J239" s="97" t="s">
        <v>368</v>
      </c>
      <c r="K239" s="98" t="s">
        <v>368</v>
      </c>
      <c r="L239" s="98" t="s">
        <v>33</v>
      </c>
      <c r="M239" s="99">
        <v>128.91</v>
      </c>
      <c r="N239" s="100" t="s">
        <v>368</v>
      </c>
      <c r="O239" s="83" t="s">
        <v>368</v>
      </c>
    </row>
    <row r="240" spans="1:16" x14ac:dyDescent="0.35">
      <c r="A240" s="81" t="s">
        <v>368</v>
      </c>
      <c r="B240" s="54" t="b">
        <f t="shared" si="8"/>
        <v>0</v>
      </c>
      <c r="C240" s="81" t="s">
        <v>368</v>
      </c>
      <c r="D240" s="81" t="s">
        <v>368</v>
      </c>
      <c r="E240" s="81" t="s">
        <v>368</v>
      </c>
      <c r="F240" s="81" t="s">
        <v>368</v>
      </c>
      <c r="G240" s="79" t="s">
        <v>368</v>
      </c>
      <c r="I240" s="81" t="s">
        <v>368</v>
      </c>
      <c r="J240" s="81" t="s">
        <v>368</v>
      </c>
      <c r="K240" s="89" t="s">
        <v>368</v>
      </c>
      <c r="L240" s="89" t="s">
        <v>368</v>
      </c>
      <c r="M240" s="89" t="s">
        <v>368</v>
      </c>
      <c r="N240" s="89" t="s">
        <v>368</v>
      </c>
      <c r="O240" s="83" t="s">
        <v>368</v>
      </c>
    </row>
    <row r="241" spans="1:16" ht="15" customHeight="1" x14ac:dyDescent="0.35">
      <c r="A241" s="84">
        <v>44625</v>
      </c>
      <c r="B241" s="54">
        <f t="shared" si="8"/>
        <v>44651</v>
      </c>
      <c r="D241" s="85" t="s">
        <v>645</v>
      </c>
      <c r="E241" s="86" t="s">
        <v>167</v>
      </c>
      <c r="F241" s="86" t="s">
        <v>359</v>
      </c>
      <c r="G241" s="87" t="s">
        <v>646</v>
      </c>
      <c r="I241" s="85" t="s">
        <v>136</v>
      </c>
      <c r="J241" s="85"/>
      <c r="K241" s="88">
        <v>125.21</v>
      </c>
      <c r="L241" s="89" t="s">
        <v>368</v>
      </c>
      <c r="M241" s="90">
        <v>798.08</v>
      </c>
      <c r="O241" s="83" t="s">
        <v>368</v>
      </c>
      <c r="P241" s="113" t="s">
        <v>142</v>
      </c>
    </row>
    <row r="242" spans="1:16" x14ac:dyDescent="0.35">
      <c r="A242" s="91" t="s">
        <v>368</v>
      </c>
      <c r="B242" s="54" t="b">
        <f t="shared" si="8"/>
        <v>0</v>
      </c>
      <c r="C242" s="92" t="s">
        <v>155</v>
      </c>
      <c r="E242" s="92" t="s">
        <v>156</v>
      </c>
      <c r="G242" s="92" t="s">
        <v>158</v>
      </c>
      <c r="L242" s="93" t="s">
        <v>829</v>
      </c>
      <c r="M242" s="93" t="s">
        <v>830</v>
      </c>
      <c r="N242" s="94" t="s">
        <v>368</v>
      </c>
      <c r="O242" s="95" t="s">
        <v>368</v>
      </c>
    </row>
    <row r="243" spans="1:16" ht="15" customHeight="1" x14ac:dyDescent="0.35">
      <c r="B243" s="54">
        <f t="shared" si="8"/>
        <v>44561</v>
      </c>
      <c r="C243" s="87" t="s">
        <v>164</v>
      </c>
      <c r="E243" s="87" t="s">
        <v>837</v>
      </c>
      <c r="G243" s="87" t="s">
        <v>182</v>
      </c>
      <c r="L243" s="88">
        <v>1860.52</v>
      </c>
      <c r="M243" s="88">
        <v>125.21</v>
      </c>
      <c r="N243" s="96" t="s">
        <v>368</v>
      </c>
      <c r="O243" s="83" t="s">
        <v>368</v>
      </c>
      <c r="P243" s="113"/>
    </row>
    <row r="244" spans="1:16" x14ac:dyDescent="0.35">
      <c r="A244" s="80" t="s">
        <v>368</v>
      </c>
      <c r="B244" s="54" t="b">
        <f t="shared" si="8"/>
        <v>0</v>
      </c>
      <c r="C244" s="97" t="s">
        <v>368</v>
      </c>
      <c r="D244" s="97" t="s">
        <v>368</v>
      </c>
      <c r="E244" s="97" t="s">
        <v>368</v>
      </c>
      <c r="F244" s="97" t="s">
        <v>368</v>
      </c>
      <c r="G244" s="97" t="s">
        <v>368</v>
      </c>
      <c r="H244" s="224"/>
      <c r="I244" s="97" t="s">
        <v>368</v>
      </c>
      <c r="J244" s="97" t="s">
        <v>368</v>
      </c>
      <c r="K244" s="98" t="s">
        <v>368</v>
      </c>
      <c r="L244" s="98" t="s">
        <v>33</v>
      </c>
      <c r="M244" s="99">
        <v>125.21</v>
      </c>
      <c r="N244" s="100" t="s">
        <v>368</v>
      </c>
      <c r="O244" s="83" t="s">
        <v>368</v>
      </c>
    </row>
    <row r="245" spans="1:16" ht="15" customHeight="1" x14ac:dyDescent="0.35">
      <c r="A245" s="84">
        <v>44639</v>
      </c>
      <c r="B245" s="54">
        <f t="shared" si="8"/>
        <v>44651</v>
      </c>
      <c r="D245" s="85" t="s">
        <v>643</v>
      </c>
      <c r="E245" s="86" t="s">
        <v>167</v>
      </c>
      <c r="F245" s="86" t="s">
        <v>359</v>
      </c>
      <c r="G245" s="87" t="s">
        <v>644</v>
      </c>
      <c r="I245" s="85" t="s">
        <v>136</v>
      </c>
      <c r="J245" s="85"/>
      <c r="K245" s="88">
        <v>132.13999999999999</v>
      </c>
      <c r="L245" s="89" t="s">
        <v>368</v>
      </c>
      <c r="M245" s="90">
        <v>930.22</v>
      </c>
      <c r="O245" s="83" t="s">
        <v>368</v>
      </c>
      <c r="P245" s="113" t="s">
        <v>142</v>
      </c>
    </row>
    <row r="246" spans="1:16" x14ac:dyDescent="0.35">
      <c r="A246" s="91" t="s">
        <v>368</v>
      </c>
      <c r="B246" s="54" t="b">
        <f t="shared" si="8"/>
        <v>0</v>
      </c>
      <c r="C246" s="92" t="s">
        <v>155</v>
      </c>
      <c r="E246" s="92" t="s">
        <v>156</v>
      </c>
      <c r="G246" s="92" t="s">
        <v>158</v>
      </c>
      <c r="L246" s="93" t="s">
        <v>829</v>
      </c>
      <c r="M246" s="93" t="s">
        <v>830</v>
      </c>
      <c r="N246" s="94" t="s">
        <v>368</v>
      </c>
      <c r="O246" s="95" t="s">
        <v>368</v>
      </c>
    </row>
    <row r="247" spans="1:16" ht="15" customHeight="1" x14ac:dyDescent="0.35">
      <c r="B247" s="54">
        <f t="shared" si="8"/>
        <v>44561</v>
      </c>
      <c r="C247" s="87" t="s">
        <v>164</v>
      </c>
      <c r="E247" s="87" t="s">
        <v>838</v>
      </c>
      <c r="G247" s="87" t="s">
        <v>182</v>
      </c>
      <c r="L247" s="88">
        <v>1963.52</v>
      </c>
      <c r="M247" s="88">
        <v>132.13999999999999</v>
      </c>
      <c r="N247" s="96" t="s">
        <v>368</v>
      </c>
      <c r="O247" s="83" t="s">
        <v>368</v>
      </c>
      <c r="P247" s="113"/>
    </row>
    <row r="248" spans="1:16" x14ac:dyDescent="0.35">
      <c r="A248" s="80" t="s">
        <v>368</v>
      </c>
      <c r="B248" s="54" t="b">
        <f t="shared" si="8"/>
        <v>0</v>
      </c>
      <c r="C248" s="97" t="s">
        <v>368</v>
      </c>
      <c r="D248" s="97" t="s">
        <v>368</v>
      </c>
      <c r="E248" s="97" t="s">
        <v>368</v>
      </c>
      <c r="F248" s="97" t="s">
        <v>368</v>
      </c>
      <c r="G248" s="97" t="s">
        <v>368</v>
      </c>
      <c r="H248" s="224"/>
      <c r="I248" s="97" t="s">
        <v>368</v>
      </c>
      <c r="J248" s="97" t="s">
        <v>368</v>
      </c>
      <c r="K248" s="98" t="s">
        <v>368</v>
      </c>
      <c r="L248" s="98" t="s">
        <v>33</v>
      </c>
      <c r="M248" s="99">
        <v>132.13999999999999</v>
      </c>
      <c r="N248" s="100" t="s">
        <v>368</v>
      </c>
      <c r="O248" s="83" t="s">
        <v>368</v>
      </c>
    </row>
    <row r="249" spans="1:16" x14ac:dyDescent="0.35">
      <c r="A249" s="81" t="s">
        <v>368</v>
      </c>
      <c r="B249" s="54" t="b">
        <f t="shared" si="8"/>
        <v>0</v>
      </c>
      <c r="C249" s="81" t="s">
        <v>368</v>
      </c>
      <c r="D249" s="81" t="s">
        <v>368</v>
      </c>
      <c r="E249" s="81" t="s">
        <v>368</v>
      </c>
      <c r="F249" s="81" t="s">
        <v>368</v>
      </c>
      <c r="G249" s="79" t="s">
        <v>368</v>
      </c>
      <c r="I249" s="81" t="s">
        <v>368</v>
      </c>
      <c r="J249" s="81" t="s">
        <v>368</v>
      </c>
      <c r="K249" s="89" t="s">
        <v>368</v>
      </c>
      <c r="L249" s="89" t="s">
        <v>368</v>
      </c>
      <c r="M249" s="89" t="s">
        <v>368</v>
      </c>
      <c r="N249" s="89" t="s">
        <v>368</v>
      </c>
      <c r="O249" s="83" t="s">
        <v>368</v>
      </c>
    </row>
    <row r="250" spans="1:16" ht="15" customHeight="1" x14ac:dyDescent="0.35">
      <c r="A250" s="84">
        <v>44653</v>
      </c>
      <c r="B250" s="54">
        <f t="shared" si="8"/>
        <v>44742</v>
      </c>
      <c r="D250" s="85" t="s">
        <v>679</v>
      </c>
      <c r="E250" s="86" t="s">
        <v>167</v>
      </c>
      <c r="F250" s="86" t="s">
        <v>359</v>
      </c>
      <c r="G250" s="87" t="s">
        <v>680</v>
      </c>
      <c r="I250" s="85" t="s">
        <v>136</v>
      </c>
      <c r="J250" s="85"/>
      <c r="K250" s="88">
        <v>60.07</v>
      </c>
      <c r="L250" s="89" t="s">
        <v>368</v>
      </c>
      <c r="M250" s="90">
        <v>990.29</v>
      </c>
      <c r="O250" s="83" t="s">
        <v>368</v>
      </c>
      <c r="P250" s="113" t="s">
        <v>143</v>
      </c>
    </row>
    <row r="251" spans="1:16" x14ac:dyDescent="0.35">
      <c r="A251" s="91" t="s">
        <v>368</v>
      </c>
      <c r="B251" s="54" t="b">
        <f t="shared" si="8"/>
        <v>0</v>
      </c>
      <c r="C251" s="92" t="s">
        <v>155</v>
      </c>
      <c r="E251" s="92" t="s">
        <v>156</v>
      </c>
      <c r="G251" s="92" t="s">
        <v>158</v>
      </c>
      <c r="L251" s="93" t="s">
        <v>829</v>
      </c>
      <c r="M251" s="93" t="s">
        <v>830</v>
      </c>
      <c r="N251" s="94" t="s">
        <v>368</v>
      </c>
      <c r="O251" s="95" t="s">
        <v>368</v>
      </c>
    </row>
    <row r="252" spans="1:16" ht="15" customHeight="1" x14ac:dyDescent="0.35">
      <c r="B252" s="54">
        <f t="shared" si="8"/>
        <v>44561</v>
      </c>
      <c r="C252" s="87" t="s">
        <v>164</v>
      </c>
      <c r="E252" s="87" t="s">
        <v>839</v>
      </c>
      <c r="G252" s="87" t="s">
        <v>182</v>
      </c>
      <c r="L252" s="88">
        <v>892.5</v>
      </c>
      <c r="M252" s="88">
        <v>60.07</v>
      </c>
      <c r="N252" s="96" t="s">
        <v>368</v>
      </c>
      <c r="O252" s="83" t="s">
        <v>368</v>
      </c>
      <c r="P252" s="113"/>
    </row>
    <row r="253" spans="1:16" x14ac:dyDescent="0.35">
      <c r="A253" s="80" t="s">
        <v>368</v>
      </c>
      <c r="B253" s="54" t="b">
        <f t="shared" si="8"/>
        <v>0</v>
      </c>
      <c r="C253" s="97" t="s">
        <v>368</v>
      </c>
      <c r="D253" s="97" t="s">
        <v>368</v>
      </c>
      <c r="E253" s="97" t="s">
        <v>368</v>
      </c>
      <c r="F253" s="97" t="s">
        <v>368</v>
      </c>
      <c r="G253" s="97" t="s">
        <v>368</v>
      </c>
      <c r="H253" s="224"/>
      <c r="I253" s="97" t="s">
        <v>368</v>
      </c>
      <c r="J253" s="97" t="s">
        <v>368</v>
      </c>
      <c r="K253" s="98" t="s">
        <v>368</v>
      </c>
      <c r="L253" s="98" t="s">
        <v>33</v>
      </c>
      <c r="M253" s="99">
        <v>60.07</v>
      </c>
      <c r="N253" s="100" t="s">
        <v>368</v>
      </c>
      <c r="O253" s="83" t="s">
        <v>368</v>
      </c>
    </row>
    <row r="254" spans="1:16" ht="15" customHeight="1" x14ac:dyDescent="0.35">
      <c r="A254" s="84">
        <v>44667</v>
      </c>
      <c r="B254" s="54">
        <f>IF(A254&lt;=44561,44561,IF(A254&lt;=44651,44651,IF(A254&lt;=44742,44742,IF(A254&lt;=44834,44834,IF(A254&lt;=44926,44926)))))</f>
        <v>44742</v>
      </c>
      <c r="D254" s="85" t="s">
        <v>677</v>
      </c>
      <c r="E254" s="86" t="s">
        <v>167</v>
      </c>
      <c r="F254" s="86" t="s">
        <v>359</v>
      </c>
      <c r="G254" s="87" t="s">
        <v>678</v>
      </c>
      <c r="I254" s="85" t="s">
        <v>136</v>
      </c>
      <c r="J254" s="85"/>
      <c r="K254" s="88">
        <v>119.21</v>
      </c>
      <c r="L254" s="89" t="s">
        <v>368</v>
      </c>
      <c r="M254" s="90">
        <v>1109.5</v>
      </c>
      <c r="O254" s="83" t="s">
        <v>368</v>
      </c>
      <c r="P254" s="113" t="s">
        <v>143</v>
      </c>
    </row>
    <row r="255" spans="1:16" x14ac:dyDescent="0.35">
      <c r="A255" s="91" t="s">
        <v>368</v>
      </c>
      <c r="B255" s="54" t="b">
        <f t="shared" si="8"/>
        <v>0</v>
      </c>
      <c r="C255" s="92" t="s">
        <v>155</v>
      </c>
      <c r="E255" s="92" t="s">
        <v>156</v>
      </c>
      <c r="G255" s="92" t="s">
        <v>158</v>
      </c>
      <c r="L255" s="93" t="s">
        <v>829</v>
      </c>
      <c r="M255" s="93" t="s">
        <v>830</v>
      </c>
      <c r="N255" s="94" t="s">
        <v>368</v>
      </c>
      <c r="O255" s="95" t="s">
        <v>368</v>
      </c>
    </row>
    <row r="256" spans="1:16" ht="15" customHeight="1" x14ac:dyDescent="0.35">
      <c r="B256" s="54">
        <f t="shared" si="8"/>
        <v>44561</v>
      </c>
      <c r="C256" s="87" t="s">
        <v>164</v>
      </c>
      <c r="E256" s="87" t="s">
        <v>840</v>
      </c>
      <c r="G256" s="87" t="s">
        <v>182</v>
      </c>
      <c r="L256" s="88">
        <v>1771.28</v>
      </c>
      <c r="M256" s="88">
        <v>119.21</v>
      </c>
      <c r="N256" s="96" t="s">
        <v>368</v>
      </c>
      <c r="O256" s="83" t="s">
        <v>368</v>
      </c>
      <c r="P256" s="113"/>
    </row>
    <row r="257" spans="1:16" x14ac:dyDescent="0.35">
      <c r="A257" s="80" t="s">
        <v>368</v>
      </c>
      <c r="B257" s="54" t="b">
        <f t="shared" si="8"/>
        <v>0</v>
      </c>
      <c r="C257" s="97" t="s">
        <v>368</v>
      </c>
      <c r="D257" s="97" t="s">
        <v>368</v>
      </c>
      <c r="E257" s="97" t="s">
        <v>368</v>
      </c>
      <c r="F257" s="97" t="s">
        <v>368</v>
      </c>
      <c r="G257" s="97" t="s">
        <v>368</v>
      </c>
      <c r="H257" s="224"/>
      <c r="I257" s="97" t="s">
        <v>368</v>
      </c>
      <c r="J257" s="97" t="s">
        <v>368</v>
      </c>
      <c r="K257" s="98" t="s">
        <v>368</v>
      </c>
      <c r="L257" s="98" t="s">
        <v>33</v>
      </c>
      <c r="M257" s="99">
        <v>119.21</v>
      </c>
      <c r="N257" s="100" t="s">
        <v>368</v>
      </c>
      <c r="O257" s="83" t="s">
        <v>368</v>
      </c>
    </row>
    <row r="258" spans="1:16" ht="15" customHeight="1" x14ac:dyDescent="0.35">
      <c r="A258" s="84">
        <v>44681</v>
      </c>
      <c r="B258" s="54">
        <f t="shared" si="8"/>
        <v>44742</v>
      </c>
      <c r="D258" s="85" t="s">
        <v>675</v>
      </c>
      <c r="E258" s="86" t="s">
        <v>167</v>
      </c>
      <c r="F258" s="86" t="s">
        <v>359</v>
      </c>
      <c r="G258" s="87" t="s">
        <v>676</v>
      </c>
      <c r="I258" s="85" t="s">
        <v>136</v>
      </c>
      <c r="J258" s="85"/>
      <c r="K258" s="88">
        <v>131.68</v>
      </c>
      <c r="L258" s="89" t="s">
        <v>368</v>
      </c>
      <c r="M258" s="90">
        <v>1241.18</v>
      </c>
      <c r="O258" s="83" t="s">
        <v>368</v>
      </c>
      <c r="P258" s="113" t="s">
        <v>143</v>
      </c>
    </row>
    <row r="259" spans="1:16" x14ac:dyDescent="0.35">
      <c r="A259" s="91" t="s">
        <v>368</v>
      </c>
      <c r="B259" s="54" t="b">
        <f t="shared" si="8"/>
        <v>0</v>
      </c>
      <c r="C259" s="92" t="s">
        <v>155</v>
      </c>
      <c r="E259" s="92" t="s">
        <v>156</v>
      </c>
      <c r="G259" s="92" t="s">
        <v>158</v>
      </c>
      <c r="L259" s="93" t="s">
        <v>829</v>
      </c>
      <c r="M259" s="93" t="s">
        <v>830</v>
      </c>
      <c r="N259" s="94" t="s">
        <v>368</v>
      </c>
      <c r="O259" s="95" t="s">
        <v>368</v>
      </c>
    </row>
    <row r="260" spans="1:16" ht="15" customHeight="1" x14ac:dyDescent="0.35">
      <c r="B260" s="54">
        <f t="shared" si="8"/>
        <v>44561</v>
      </c>
      <c r="C260" s="87" t="s">
        <v>164</v>
      </c>
      <c r="E260" s="87" t="s">
        <v>841</v>
      </c>
      <c r="G260" s="87" t="s">
        <v>182</v>
      </c>
      <c r="L260" s="88">
        <v>1956.66</v>
      </c>
      <c r="M260" s="88">
        <v>131.68</v>
      </c>
      <c r="N260" s="96" t="s">
        <v>368</v>
      </c>
      <c r="O260" s="83" t="s">
        <v>368</v>
      </c>
      <c r="P260" s="113"/>
    </row>
    <row r="261" spans="1:16" x14ac:dyDescent="0.35">
      <c r="A261" s="80" t="s">
        <v>368</v>
      </c>
      <c r="B261" s="54" t="b">
        <f t="shared" si="8"/>
        <v>0</v>
      </c>
      <c r="C261" s="97" t="s">
        <v>368</v>
      </c>
      <c r="D261" s="97" t="s">
        <v>368</v>
      </c>
      <c r="E261" s="97" t="s">
        <v>368</v>
      </c>
      <c r="F261" s="97" t="s">
        <v>368</v>
      </c>
      <c r="G261" s="97" t="s">
        <v>368</v>
      </c>
      <c r="H261" s="224"/>
      <c r="I261" s="97" t="s">
        <v>368</v>
      </c>
      <c r="J261" s="97" t="s">
        <v>368</v>
      </c>
      <c r="K261" s="98" t="s">
        <v>368</v>
      </c>
      <c r="L261" s="98" t="s">
        <v>33</v>
      </c>
      <c r="M261" s="99">
        <v>131.68</v>
      </c>
      <c r="N261" s="100" t="s">
        <v>368</v>
      </c>
      <c r="O261" s="83" t="s">
        <v>368</v>
      </c>
    </row>
    <row r="262" spans="1:16" x14ac:dyDescent="0.35">
      <c r="A262" s="81" t="s">
        <v>368</v>
      </c>
      <c r="B262" s="54" t="b">
        <f t="shared" si="8"/>
        <v>0</v>
      </c>
      <c r="C262" s="81" t="s">
        <v>368</v>
      </c>
      <c r="D262" s="81" t="s">
        <v>368</v>
      </c>
      <c r="E262" s="81" t="s">
        <v>368</v>
      </c>
      <c r="F262" s="81" t="s">
        <v>368</v>
      </c>
      <c r="G262" s="79" t="s">
        <v>368</v>
      </c>
      <c r="I262" s="81" t="s">
        <v>368</v>
      </c>
      <c r="J262" s="81" t="s">
        <v>368</v>
      </c>
      <c r="K262" s="89" t="s">
        <v>368</v>
      </c>
      <c r="L262" s="89" t="s">
        <v>368</v>
      </c>
      <c r="M262" s="89" t="s">
        <v>368</v>
      </c>
      <c r="N262" s="89" t="s">
        <v>368</v>
      </c>
      <c r="O262" s="83" t="s">
        <v>368</v>
      </c>
    </row>
    <row r="263" spans="1:16" ht="15" customHeight="1" x14ac:dyDescent="0.35">
      <c r="A263" s="84">
        <v>44695</v>
      </c>
      <c r="B263" s="54">
        <f t="shared" si="8"/>
        <v>44742</v>
      </c>
      <c r="D263" s="85" t="s">
        <v>673</v>
      </c>
      <c r="E263" s="86" t="s">
        <v>167</v>
      </c>
      <c r="F263" s="86" t="s">
        <v>359</v>
      </c>
      <c r="G263" s="87" t="s">
        <v>674</v>
      </c>
      <c r="I263" s="85" t="s">
        <v>136</v>
      </c>
      <c r="J263" s="85"/>
      <c r="K263" s="88">
        <v>127.06</v>
      </c>
      <c r="L263" s="89" t="s">
        <v>368</v>
      </c>
      <c r="M263" s="90">
        <v>1368.24</v>
      </c>
      <c r="O263" s="83" t="s">
        <v>368</v>
      </c>
      <c r="P263" s="113" t="s">
        <v>143</v>
      </c>
    </row>
    <row r="264" spans="1:16" x14ac:dyDescent="0.35">
      <c r="A264" s="91" t="s">
        <v>368</v>
      </c>
      <c r="B264" s="54" t="b">
        <f t="shared" si="8"/>
        <v>0</v>
      </c>
      <c r="C264" s="92" t="s">
        <v>155</v>
      </c>
      <c r="E264" s="92" t="s">
        <v>156</v>
      </c>
      <c r="G264" s="92" t="s">
        <v>158</v>
      </c>
      <c r="L264" s="93" t="s">
        <v>829</v>
      </c>
      <c r="M264" s="93" t="s">
        <v>830</v>
      </c>
      <c r="N264" s="94" t="s">
        <v>368</v>
      </c>
      <c r="O264" s="95" t="s">
        <v>368</v>
      </c>
    </row>
    <row r="265" spans="1:16" ht="15" customHeight="1" x14ac:dyDescent="0.35">
      <c r="B265" s="54">
        <f t="shared" si="8"/>
        <v>44561</v>
      </c>
      <c r="C265" s="87" t="s">
        <v>164</v>
      </c>
      <c r="E265" s="87" t="s">
        <v>842</v>
      </c>
      <c r="G265" s="87" t="s">
        <v>182</v>
      </c>
      <c r="L265" s="88">
        <v>1888</v>
      </c>
      <c r="M265" s="88">
        <v>127.06</v>
      </c>
      <c r="N265" s="96" t="s">
        <v>368</v>
      </c>
      <c r="O265" s="83" t="s">
        <v>368</v>
      </c>
      <c r="P265" s="113"/>
    </row>
    <row r="266" spans="1:16" x14ac:dyDescent="0.35">
      <c r="A266" s="80" t="s">
        <v>368</v>
      </c>
      <c r="B266" s="54" t="b">
        <f t="shared" si="8"/>
        <v>0</v>
      </c>
      <c r="C266" s="97" t="s">
        <v>368</v>
      </c>
      <c r="D266" s="97" t="s">
        <v>368</v>
      </c>
      <c r="E266" s="97" t="s">
        <v>368</v>
      </c>
      <c r="F266" s="97" t="s">
        <v>368</v>
      </c>
      <c r="G266" s="97" t="s">
        <v>368</v>
      </c>
      <c r="H266" s="224"/>
      <c r="I266" s="97" t="s">
        <v>368</v>
      </c>
      <c r="J266" s="97" t="s">
        <v>368</v>
      </c>
      <c r="K266" s="98" t="s">
        <v>368</v>
      </c>
      <c r="L266" s="98" t="s">
        <v>33</v>
      </c>
      <c r="M266" s="99">
        <v>127.06</v>
      </c>
      <c r="N266" s="100" t="s">
        <v>368</v>
      </c>
      <c r="O266" s="83" t="s">
        <v>368</v>
      </c>
    </row>
    <row r="267" spans="1:16" ht="15" customHeight="1" x14ac:dyDescent="0.35">
      <c r="A267" s="84">
        <v>44709</v>
      </c>
      <c r="B267" s="54">
        <f t="shared" si="8"/>
        <v>44742</v>
      </c>
      <c r="D267" s="85" t="s">
        <v>671</v>
      </c>
      <c r="E267" s="86" t="s">
        <v>167</v>
      </c>
      <c r="F267" s="86" t="s">
        <v>359</v>
      </c>
      <c r="G267" s="87" t="s">
        <v>672</v>
      </c>
      <c r="I267" s="85" t="s">
        <v>136</v>
      </c>
      <c r="J267" s="85"/>
      <c r="K267" s="88">
        <v>126.14</v>
      </c>
      <c r="L267" s="89" t="s">
        <v>368</v>
      </c>
      <c r="M267" s="90">
        <v>1494.38</v>
      </c>
      <c r="O267" s="83" t="s">
        <v>368</v>
      </c>
      <c r="P267" s="113" t="s">
        <v>143</v>
      </c>
    </row>
    <row r="268" spans="1:16" x14ac:dyDescent="0.35">
      <c r="A268" s="91" t="s">
        <v>368</v>
      </c>
      <c r="B268" s="54" t="b">
        <f t="shared" si="8"/>
        <v>0</v>
      </c>
      <c r="C268" s="92" t="s">
        <v>155</v>
      </c>
      <c r="E268" s="92" t="s">
        <v>156</v>
      </c>
      <c r="G268" s="92" t="s">
        <v>158</v>
      </c>
      <c r="L268" s="93" t="s">
        <v>829</v>
      </c>
      <c r="M268" s="93" t="s">
        <v>830</v>
      </c>
      <c r="N268" s="94" t="s">
        <v>368</v>
      </c>
      <c r="O268" s="95" t="s">
        <v>368</v>
      </c>
    </row>
    <row r="269" spans="1:16" ht="15" customHeight="1" x14ac:dyDescent="0.35">
      <c r="B269" s="54">
        <f t="shared" si="8"/>
        <v>44561</v>
      </c>
      <c r="C269" s="87" t="s">
        <v>164</v>
      </c>
      <c r="E269" s="87" t="s">
        <v>843</v>
      </c>
      <c r="G269" s="87" t="s">
        <v>182</v>
      </c>
      <c r="L269" s="88">
        <v>1874.26</v>
      </c>
      <c r="M269" s="88">
        <v>126.14</v>
      </c>
      <c r="N269" s="96" t="s">
        <v>368</v>
      </c>
      <c r="O269" s="83" t="s">
        <v>368</v>
      </c>
      <c r="P269" s="113"/>
    </row>
    <row r="270" spans="1:16" x14ac:dyDescent="0.35">
      <c r="A270" s="80" t="s">
        <v>368</v>
      </c>
      <c r="B270" s="54" t="b">
        <f t="shared" si="8"/>
        <v>0</v>
      </c>
      <c r="C270" s="97" t="s">
        <v>368</v>
      </c>
      <c r="D270" s="97" t="s">
        <v>368</v>
      </c>
      <c r="E270" s="97" t="s">
        <v>368</v>
      </c>
      <c r="F270" s="97" t="s">
        <v>368</v>
      </c>
      <c r="G270" s="97" t="s">
        <v>368</v>
      </c>
      <c r="H270" s="224"/>
      <c r="I270" s="97" t="s">
        <v>368</v>
      </c>
      <c r="J270" s="97" t="s">
        <v>368</v>
      </c>
      <c r="K270" s="98" t="s">
        <v>368</v>
      </c>
      <c r="L270" s="98" t="s">
        <v>33</v>
      </c>
      <c r="M270" s="99">
        <v>126.14</v>
      </c>
      <c r="N270" s="100" t="s">
        <v>368</v>
      </c>
      <c r="O270" s="83" t="s">
        <v>368</v>
      </c>
    </row>
    <row r="271" spans="1:16" x14ac:dyDescent="0.35">
      <c r="A271" s="81" t="s">
        <v>368</v>
      </c>
      <c r="B271" s="54" t="b">
        <f t="shared" si="8"/>
        <v>0</v>
      </c>
      <c r="C271" s="81" t="s">
        <v>368</v>
      </c>
      <c r="D271" s="81" t="s">
        <v>368</v>
      </c>
      <c r="E271" s="81" t="s">
        <v>368</v>
      </c>
      <c r="F271" s="81" t="s">
        <v>368</v>
      </c>
      <c r="G271" s="79" t="s">
        <v>368</v>
      </c>
      <c r="I271" s="81" t="s">
        <v>368</v>
      </c>
      <c r="J271" s="81" t="s">
        <v>368</v>
      </c>
      <c r="K271" s="89" t="s">
        <v>368</v>
      </c>
      <c r="L271" s="89" t="s">
        <v>368</v>
      </c>
      <c r="M271" s="89" t="s">
        <v>368</v>
      </c>
      <c r="N271" s="89" t="s">
        <v>368</v>
      </c>
      <c r="O271" s="83" t="s">
        <v>368</v>
      </c>
    </row>
    <row r="272" spans="1:16" ht="15" customHeight="1" x14ac:dyDescent="0.35">
      <c r="A272" s="84">
        <v>44863</v>
      </c>
      <c r="B272" s="54">
        <f t="shared" si="8"/>
        <v>44926</v>
      </c>
      <c r="D272" s="85" t="s">
        <v>194</v>
      </c>
      <c r="E272" s="86" t="s">
        <v>167</v>
      </c>
      <c r="F272" s="86" t="s">
        <v>168</v>
      </c>
      <c r="G272" s="87" t="s">
        <v>195</v>
      </c>
      <c r="I272" s="85" t="s">
        <v>170</v>
      </c>
      <c r="J272" s="85"/>
      <c r="K272" s="88">
        <v>132.53</v>
      </c>
      <c r="L272" s="89" t="s">
        <v>368</v>
      </c>
      <c r="M272" s="90">
        <v>1626.91</v>
      </c>
      <c r="O272" s="83" t="s">
        <v>368</v>
      </c>
      <c r="P272" s="113" t="s">
        <v>145</v>
      </c>
    </row>
    <row r="273" spans="1:16" ht="15" customHeight="1" x14ac:dyDescent="0.35">
      <c r="A273" s="84">
        <v>44863</v>
      </c>
      <c r="B273" s="54">
        <f t="shared" si="8"/>
        <v>44926</v>
      </c>
      <c r="D273" s="85" t="s">
        <v>194</v>
      </c>
      <c r="E273" s="86" t="s">
        <v>167</v>
      </c>
      <c r="F273" s="86" t="s">
        <v>168</v>
      </c>
      <c r="G273" s="87" t="s">
        <v>196</v>
      </c>
      <c r="I273" s="85" t="s">
        <v>170</v>
      </c>
      <c r="J273" s="85"/>
      <c r="K273" s="88">
        <v>127.52</v>
      </c>
      <c r="L273" s="89" t="s">
        <v>368</v>
      </c>
      <c r="M273" s="90">
        <v>1754.43</v>
      </c>
      <c r="O273" s="83" t="s">
        <v>368</v>
      </c>
      <c r="P273" s="113" t="s">
        <v>145</v>
      </c>
    </row>
    <row r="274" spans="1:16" x14ac:dyDescent="0.35">
      <c r="A274" s="81" t="s">
        <v>368</v>
      </c>
      <c r="B274" s="54" t="b">
        <f t="shared" si="8"/>
        <v>0</v>
      </c>
      <c r="C274" s="81" t="s">
        <v>368</v>
      </c>
      <c r="D274" s="81" t="s">
        <v>368</v>
      </c>
      <c r="E274" s="81" t="s">
        <v>368</v>
      </c>
      <c r="F274" s="81" t="s">
        <v>368</v>
      </c>
      <c r="G274" s="79" t="s">
        <v>368</v>
      </c>
      <c r="I274" s="81" t="s">
        <v>368</v>
      </c>
      <c r="J274" s="81" t="s">
        <v>368</v>
      </c>
      <c r="K274" s="89" t="s">
        <v>368</v>
      </c>
      <c r="L274" s="89" t="s">
        <v>368</v>
      </c>
      <c r="M274" s="89" t="s">
        <v>368</v>
      </c>
      <c r="N274" s="89" t="s">
        <v>368</v>
      </c>
      <c r="O274" s="83" t="s">
        <v>368</v>
      </c>
    </row>
    <row r="275" spans="1:16" ht="15" customHeight="1" x14ac:dyDescent="0.35">
      <c r="A275" s="84">
        <v>44877</v>
      </c>
      <c r="B275" s="54">
        <f t="shared" si="8"/>
        <v>44926</v>
      </c>
      <c r="D275" s="85" t="s">
        <v>197</v>
      </c>
      <c r="E275" s="86" t="s">
        <v>167</v>
      </c>
      <c r="F275" s="86" t="s">
        <v>168</v>
      </c>
      <c r="G275" s="87" t="s">
        <v>198</v>
      </c>
      <c r="I275" s="85" t="s">
        <v>170</v>
      </c>
      <c r="J275" s="85"/>
      <c r="K275" s="88">
        <v>112.62</v>
      </c>
      <c r="L275" s="89" t="s">
        <v>368</v>
      </c>
      <c r="M275" s="90">
        <v>1867.05</v>
      </c>
      <c r="O275" s="83" t="s">
        <v>368</v>
      </c>
      <c r="P275" s="113" t="s">
        <v>145</v>
      </c>
    </row>
    <row r="276" spans="1:16" ht="15" customHeight="1" x14ac:dyDescent="0.35">
      <c r="A276" s="84">
        <v>44877</v>
      </c>
      <c r="B276" s="54">
        <f t="shared" si="8"/>
        <v>44926</v>
      </c>
      <c r="D276" s="85" t="s">
        <v>197</v>
      </c>
      <c r="E276" s="86" t="s">
        <v>167</v>
      </c>
      <c r="F276" s="86" t="s">
        <v>168</v>
      </c>
      <c r="G276" s="87" t="s">
        <v>199</v>
      </c>
      <c r="I276" s="85" t="s">
        <v>170</v>
      </c>
      <c r="J276" s="85"/>
      <c r="K276" s="88">
        <v>122.44</v>
      </c>
      <c r="L276" s="89" t="s">
        <v>368</v>
      </c>
      <c r="M276" s="90">
        <v>1989.49</v>
      </c>
      <c r="O276" s="83" t="s">
        <v>368</v>
      </c>
      <c r="P276" s="113" t="s">
        <v>145</v>
      </c>
    </row>
    <row r="277" spans="1:16" ht="15" customHeight="1" x14ac:dyDescent="0.35">
      <c r="A277" s="84">
        <v>44891</v>
      </c>
      <c r="B277" s="54">
        <f t="shared" si="8"/>
        <v>44926</v>
      </c>
      <c r="D277" s="85" t="s">
        <v>200</v>
      </c>
      <c r="E277" s="86" t="s">
        <v>167</v>
      </c>
      <c r="F277" s="86" t="s">
        <v>168</v>
      </c>
      <c r="G277" s="87" t="s">
        <v>201</v>
      </c>
      <c r="I277" s="85" t="s">
        <v>170</v>
      </c>
      <c r="J277" s="85"/>
      <c r="K277" s="88">
        <v>95.2</v>
      </c>
      <c r="L277" s="89" t="s">
        <v>368</v>
      </c>
      <c r="M277" s="90">
        <v>2084.69</v>
      </c>
      <c r="O277" s="83" t="s">
        <v>368</v>
      </c>
      <c r="P277" s="113" t="s">
        <v>145</v>
      </c>
    </row>
    <row r="278" spans="1:16" ht="15" customHeight="1" x14ac:dyDescent="0.35">
      <c r="A278" s="84">
        <v>44891</v>
      </c>
      <c r="B278" s="54">
        <f t="shared" si="8"/>
        <v>44926</v>
      </c>
      <c r="D278" s="85" t="s">
        <v>200</v>
      </c>
      <c r="E278" s="86" t="s">
        <v>167</v>
      </c>
      <c r="F278" s="86" t="s">
        <v>168</v>
      </c>
      <c r="G278" s="87" t="s">
        <v>202</v>
      </c>
      <c r="I278" s="85" t="s">
        <v>170</v>
      </c>
      <c r="J278" s="85"/>
      <c r="K278" s="88">
        <v>126.59</v>
      </c>
      <c r="L278" s="89" t="s">
        <v>368</v>
      </c>
      <c r="M278" s="90">
        <v>2211.2800000000002</v>
      </c>
      <c r="O278" s="83" t="s">
        <v>368</v>
      </c>
      <c r="P278" s="113" t="s">
        <v>145</v>
      </c>
    </row>
    <row r="279" spans="1:16" x14ac:dyDescent="0.35">
      <c r="A279" s="81" t="s">
        <v>368</v>
      </c>
      <c r="B279" s="54" t="b">
        <f t="shared" si="8"/>
        <v>0</v>
      </c>
      <c r="C279" s="81" t="s">
        <v>368</v>
      </c>
      <c r="D279" s="81" t="s">
        <v>368</v>
      </c>
      <c r="E279" s="81" t="s">
        <v>368</v>
      </c>
      <c r="F279" s="81" t="s">
        <v>368</v>
      </c>
      <c r="G279" s="79" t="s">
        <v>368</v>
      </c>
      <c r="I279" s="81" t="s">
        <v>368</v>
      </c>
      <c r="J279" s="81" t="s">
        <v>368</v>
      </c>
      <c r="K279" s="89" t="s">
        <v>368</v>
      </c>
      <c r="L279" s="89" t="s">
        <v>368</v>
      </c>
      <c r="M279" s="89" t="s">
        <v>368</v>
      </c>
      <c r="N279" s="89" t="s">
        <v>368</v>
      </c>
      <c r="O279" s="83" t="s">
        <v>368</v>
      </c>
    </row>
    <row r="280" spans="1:16" ht="15" customHeight="1" x14ac:dyDescent="0.35">
      <c r="A280" s="84">
        <v>44905</v>
      </c>
      <c r="B280" s="54">
        <f t="shared" si="8"/>
        <v>44926</v>
      </c>
      <c r="D280" s="85" t="s">
        <v>203</v>
      </c>
      <c r="E280" s="86" t="s">
        <v>167</v>
      </c>
      <c r="F280" s="86" t="s">
        <v>168</v>
      </c>
      <c r="G280" s="87" t="s">
        <v>204</v>
      </c>
      <c r="I280" s="85" t="s">
        <v>170</v>
      </c>
      <c r="J280" s="85"/>
      <c r="K280" s="88">
        <v>138.16999999999999</v>
      </c>
      <c r="L280" s="89" t="s">
        <v>368</v>
      </c>
      <c r="M280" s="90">
        <v>2349.4499999999998</v>
      </c>
      <c r="O280" s="83" t="s">
        <v>368</v>
      </c>
      <c r="P280" s="113" t="s">
        <v>145</v>
      </c>
    </row>
    <row r="281" spans="1:16" ht="15" customHeight="1" x14ac:dyDescent="0.35">
      <c r="A281" s="84">
        <v>44905</v>
      </c>
      <c r="B281" s="54">
        <f t="shared" si="8"/>
        <v>44926</v>
      </c>
      <c r="D281" s="85" t="s">
        <v>203</v>
      </c>
      <c r="E281" s="86" t="s">
        <v>167</v>
      </c>
      <c r="F281" s="86" t="s">
        <v>168</v>
      </c>
      <c r="G281" s="87" t="s">
        <v>205</v>
      </c>
      <c r="I281" s="85" t="s">
        <v>170</v>
      </c>
      <c r="J281" s="85"/>
      <c r="K281" s="88">
        <v>132.49</v>
      </c>
      <c r="L281" s="89" t="s">
        <v>368</v>
      </c>
      <c r="M281" s="90">
        <v>2481.94</v>
      </c>
      <c r="O281" s="83" t="s">
        <v>368</v>
      </c>
      <c r="P281" s="113" t="s">
        <v>145</v>
      </c>
    </row>
    <row r="282" spans="1:16" x14ac:dyDescent="0.35">
      <c r="A282" s="81" t="s">
        <v>368</v>
      </c>
      <c r="B282" s="54" t="b">
        <f t="shared" si="8"/>
        <v>0</v>
      </c>
      <c r="C282" s="81" t="s">
        <v>368</v>
      </c>
      <c r="D282" s="81" t="s">
        <v>368</v>
      </c>
      <c r="E282" s="81" t="s">
        <v>368</v>
      </c>
      <c r="F282" s="81" t="s">
        <v>368</v>
      </c>
      <c r="G282" s="79" t="s">
        <v>368</v>
      </c>
      <c r="I282" s="81" t="s">
        <v>368</v>
      </c>
      <c r="J282" s="81" t="s">
        <v>368</v>
      </c>
      <c r="K282" s="89" t="s">
        <v>368</v>
      </c>
      <c r="L282" s="89" t="s">
        <v>368</v>
      </c>
      <c r="M282" s="89" t="s">
        <v>368</v>
      </c>
      <c r="N282" s="89" t="s">
        <v>368</v>
      </c>
      <c r="O282" s="83" t="s">
        <v>368</v>
      </c>
    </row>
    <row r="283" spans="1:16" ht="15" customHeight="1" x14ac:dyDescent="0.35">
      <c r="A283" s="79" t="s">
        <v>850</v>
      </c>
      <c r="B283" s="54" t="b">
        <f t="shared" si="8"/>
        <v>0</v>
      </c>
      <c r="K283" s="101">
        <v>2481.94</v>
      </c>
      <c r="L283" s="101">
        <v>0</v>
      </c>
      <c r="M283" s="102">
        <v>2481.94</v>
      </c>
      <c r="N283" s="225"/>
      <c r="O283" s="103" t="s">
        <v>368</v>
      </c>
    </row>
    <row r="284" spans="1:16" ht="15" customHeight="1" x14ac:dyDescent="0.35">
      <c r="A284" s="79" t="s">
        <v>851</v>
      </c>
      <c r="B284" s="54" t="b">
        <f t="shared" si="8"/>
        <v>0</v>
      </c>
      <c r="J284" s="80" t="s">
        <v>368</v>
      </c>
      <c r="L284" s="81" t="s">
        <v>828</v>
      </c>
      <c r="M284" s="82">
        <v>0</v>
      </c>
      <c r="O284" s="83" t="s">
        <v>368</v>
      </c>
    </row>
    <row r="285" spans="1:16" x14ac:dyDescent="0.35">
      <c r="A285" s="84">
        <v>44481</v>
      </c>
      <c r="B285" s="54">
        <f t="shared" si="8"/>
        <v>44561</v>
      </c>
      <c r="D285" s="85" t="s">
        <v>596</v>
      </c>
      <c r="E285" s="86" t="s">
        <v>167</v>
      </c>
      <c r="F285" s="86" t="s">
        <v>168</v>
      </c>
      <c r="G285" s="87" t="s">
        <v>599</v>
      </c>
      <c r="I285" s="85" t="s">
        <v>368</v>
      </c>
      <c r="J285" s="85"/>
      <c r="K285" s="89" t="s">
        <v>368</v>
      </c>
      <c r="L285" s="88">
        <v>485892</v>
      </c>
      <c r="M285" s="90">
        <v>-485892</v>
      </c>
      <c r="O285" s="83" t="s">
        <v>368</v>
      </c>
      <c r="P285" s="113" t="s">
        <v>141</v>
      </c>
    </row>
    <row r="286" spans="1:16" ht="15" customHeight="1" x14ac:dyDescent="0.35">
      <c r="A286" s="84">
        <v>44481</v>
      </c>
      <c r="B286" s="54">
        <f t="shared" ref="B286:B349" si="9">IF(A286&lt;=44561,44561,IF(A286&lt;=44651,44651,IF(A286&lt;=44742,44742,IF(A286&lt;=44834,44834,IF(A286&lt;=44926,44926)))))</f>
        <v>44561</v>
      </c>
      <c r="D286" s="85" t="s">
        <v>852</v>
      </c>
      <c r="E286" s="86" t="s">
        <v>167</v>
      </c>
      <c r="F286" s="86" t="s">
        <v>168</v>
      </c>
      <c r="G286" s="87" t="s">
        <v>853</v>
      </c>
      <c r="I286" s="85" t="s">
        <v>368</v>
      </c>
      <c r="J286" s="85"/>
      <c r="K286" s="88">
        <v>485892</v>
      </c>
      <c r="L286" s="89" t="s">
        <v>368</v>
      </c>
      <c r="M286" s="90">
        <v>0</v>
      </c>
      <c r="O286" s="83" t="s">
        <v>368</v>
      </c>
      <c r="P286" s="113" t="s">
        <v>141</v>
      </c>
    </row>
    <row r="287" spans="1:16" x14ac:dyDescent="0.35">
      <c r="A287" s="81" t="s">
        <v>368</v>
      </c>
      <c r="B287" s="54" t="b">
        <f t="shared" si="9"/>
        <v>0</v>
      </c>
      <c r="C287" s="81" t="s">
        <v>368</v>
      </c>
      <c r="D287" s="81" t="s">
        <v>368</v>
      </c>
      <c r="E287" s="81" t="s">
        <v>368</v>
      </c>
      <c r="F287" s="81" t="s">
        <v>368</v>
      </c>
      <c r="G287" s="79" t="s">
        <v>368</v>
      </c>
      <c r="I287" s="81" t="s">
        <v>368</v>
      </c>
      <c r="J287" s="81" t="s">
        <v>368</v>
      </c>
      <c r="K287" s="89" t="s">
        <v>368</v>
      </c>
      <c r="L287" s="89" t="s">
        <v>368</v>
      </c>
      <c r="M287" s="89" t="s">
        <v>368</v>
      </c>
      <c r="N287" s="89" t="s">
        <v>368</v>
      </c>
      <c r="O287" s="83" t="s">
        <v>368</v>
      </c>
    </row>
    <row r="288" spans="1:16" ht="15" customHeight="1" x14ac:dyDescent="0.35">
      <c r="A288" s="84">
        <v>44530</v>
      </c>
      <c r="B288" s="54">
        <f t="shared" si="9"/>
        <v>44561</v>
      </c>
      <c r="D288" s="85" t="s">
        <v>854</v>
      </c>
      <c r="E288" s="86" t="s">
        <v>167</v>
      </c>
      <c r="F288" s="86" t="s">
        <v>208</v>
      </c>
      <c r="G288" s="87" t="s">
        <v>855</v>
      </c>
      <c r="I288" s="85" t="s">
        <v>856</v>
      </c>
      <c r="J288" s="85"/>
      <c r="K288" s="88">
        <v>354281.51</v>
      </c>
      <c r="L288" s="89" t="s">
        <v>368</v>
      </c>
      <c r="M288" s="90">
        <v>354281.51</v>
      </c>
      <c r="O288" s="83" t="s">
        <v>368</v>
      </c>
      <c r="P288" s="113" t="s">
        <v>141</v>
      </c>
    </row>
    <row r="289" spans="1:16" x14ac:dyDescent="0.35">
      <c r="A289" s="91" t="s">
        <v>368</v>
      </c>
      <c r="B289" s="54" t="b">
        <f t="shared" si="9"/>
        <v>0</v>
      </c>
      <c r="C289" s="92" t="s">
        <v>206</v>
      </c>
      <c r="D289" s="92" t="s">
        <v>857</v>
      </c>
      <c r="F289" s="92" t="s">
        <v>721</v>
      </c>
      <c r="I289" s="92" t="s">
        <v>858</v>
      </c>
      <c r="J289" s="92" t="s">
        <v>859</v>
      </c>
      <c r="K289" s="92" t="s">
        <v>860</v>
      </c>
      <c r="L289" s="93" t="s">
        <v>861</v>
      </c>
      <c r="M289" s="93" t="s">
        <v>830</v>
      </c>
      <c r="N289" s="94" t="s">
        <v>368</v>
      </c>
      <c r="O289" s="95" t="s">
        <v>368</v>
      </c>
    </row>
    <row r="290" spans="1:16" ht="15" customHeight="1" x14ac:dyDescent="0.35">
      <c r="A290" s="80" t="s">
        <v>368</v>
      </c>
      <c r="B290" s="54" t="b">
        <f t="shared" si="9"/>
        <v>0</v>
      </c>
      <c r="C290" s="85" t="s">
        <v>862</v>
      </c>
      <c r="D290" s="87" t="s">
        <v>137</v>
      </c>
      <c r="F290" s="87" t="s">
        <v>863</v>
      </c>
      <c r="I290" s="104">
        <v>44482</v>
      </c>
      <c r="J290" s="85" t="s">
        <v>864</v>
      </c>
      <c r="K290" s="85">
        <v>68406</v>
      </c>
      <c r="L290" s="88">
        <v>354281.51</v>
      </c>
      <c r="M290" s="88">
        <v>354281.51</v>
      </c>
      <c r="N290" s="96" t="s">
        <v>368</v>
      </c>
      <c r="O290" s="80" t="s">
        <v>368</v>
      </c>
    </row>
    <row r="291" spans="1:16" x14ac:dyDescent="0.35">
      <c r="A291" s="80" t="s">
        <v>368</v>
      </c>
      <c r="B291" s="54" t="b">
        <f t="shared" si="9"/>
        <v>0</v>
      </c>
      <c r="C291" s="97" t="s">
        <v>368</v>
      </c>
      <c r="D291" s="97" t="s">
        <v>368</v>
      </c>
      <c r="E291" s="97" t="s">
        <v>368</v>
      </c>
      <c r="F291" s="97" t="s">
        <v>368</v>
      </c>
      <c r="G291" s="97" t="s">
        <v>368</v>
      </c>
      <c r="H291" s="224"/>
      <c r="I291" s="97" t="s">
        <v>368</v>
      </c>
      <c r="J291" s="97" t="s">
        <v>368</v>
      </c>
      <c r="K291" s="98" t="s">
        <v>33</v>
      </c>
      <c r="L291" s="99">
        <v>354281.51</v>
      </c>
      <c r="M291" s="99">
        <v>354281.51</v>
      </c>
      <c r="N291" s="105" t="s">
        <v>368</v>
      </c>
      <c r="O291" s="80" t="s">
        <v>368</v>
      </c>
    </row>
    <row r="292" spans="1:16" ht="15" customHeight="1" x14ac:dyDescent="0.35">
      <c r="A292" s="84">
        <v>44530</v>
      </c>
      <c r="B292" s="54">
        <f t="shared" si="9"/>
        <v>44561</v>
      </c>
      <c r="D292" s="85" t="s">
        <v>865</v>
      </c>
      <c r="E292" s="86" t="s">
        <v>167</v>
      </c>
      <c r="F292" s="86" t="s">
        <v>168</v>
      </c>
      <c r="G292" s="87" t="s">
        <v>138</v>
      </c>
      <c r="I292" s="85" t="s">
        <v>866</v>
      </c>
      <c r="J292" s="85"/>
      <c r="K292" s="88">
        <v>131610.49</v>
      </c>
      <c r="L292" s="89" t="s">
        <v>368</v>
      </c>
      <c r="M292" s="90">
        <v>485892</v>
      </c>
      <c r="O292" s="83" t="s">
        <v>368</v>
      </c>
      <c r="P292" s="113" t="s">
        <v>141</v>
      </c>
    </row>
    <row r="293" spans="1:16" x14ac:dyDescent="0.35">
      <c r="A293" s="81" t="s">
        <v>368</v>
      </c>
      <c r="B293" s="54" t="b">
        <f t="shared" si="9"/>
        <v>0</v>
      </c>
      <c r="C293" s="81" t="s">
        <v>368</v>
      </c>
      <c r="D293" s="81" t="s">
        <v>368</v>
      </c>
      <c r="E293" s="81" t="s">
        <v>368</v>
      </c>
      <c r="F293" s="81" t="s">
        <v>368</v>
      </c>
      <c r="G293" s="79" t="s">
        <v>368</v>
      </c>
      <c r="I293" s="81" t="s">
        <v>368</v>
      </c>
      <c r="J293" s="81" t="s">
        <v>368</v>
      </c>
      <c r="K293" s="89" t="s">
        <v>368</v>
      </c>
      <c r="L293" s="89" t="s">
        <v>368</v>
      </c>
      <c r="M293" s="89" t="s">
        <v>368</v>
      </c>
      <c r="N293" s="89" t="s">
        <v>368</v>
      </c>
      <c r="O293" s="83" t="s">
        <v>368</v>
      </c>
    </row>
    <row r="294" spans="1:16" x14ac:dyDescent="0.35">
      <c r="A294" s="84">
        <v>44551</v>
      </c>
      <c r="B294" s="54">
        <f t="shared" si="9"/>
        <v>44561</v>
      </c>
      <c r="D294" s="85" t="s">
        <v>867</v>
      </c>
      <c r="E294" s="86" t="s">
        <v>167</v>
      </c>
      <c r="F294" s="86" t="s">
        <v>208</v>
      </c>
      <c r="G294" s="87" t="s">
        <v>551</v>
      </c>
      <c r="I294" s="85" t="s">
        <v>209</v>
      </c>
      <c r="J294" s="85"/>
      <c r="K294" s="88">
        <v>9795.66</v>
      </c>
      <c r="L294" s="89" t="s">
        <v>368</v>
      </c>
      <c r="M294" s="90">
        <v>495687.66</v>
      </c>
      <c r="O294" s="83" t="s">
        <v>368</v>
      </c>
      <c r="P294" s="113" t="s">
        <v>141</v>
      </c>
    </row>
    <row r="295" spans="1:16" x14ac:dyDescent="0.35">
      <c r="A295" s="91" t="s">
        <v>368</v>
      </c>
      <c r="B295" s="54" t="b">
        <f t="shared" si="9"/>
        <v>0</v>
      </c>
      <c r="C295" s="92" t="s">
        <v>206</v>
      </c>
      <c r="D295" s="92" t="s">
        <v>857</v>
      </c>
      <c r="F295" s="92" t="s">
        <v>721</v>
      </c>
      <c r="I295" s="92" t="s">
        <v>858</v>
      </c>
      <c r="J295" s="92" t="s">
        <v>859</v>
      </c>
      <c r="K295" s="92" t="s">
        <v>860</v>
      </c>
      <c r="L295" s="93" t="s">
        <v>861</v>
      </c>
      <c r="M295" s="93" t="s">
        <v>830</v>
      </c>
      <c r="N295" s="94" t="s">
        <v>368</v>
      </c>
      <c r="O295" s="95" t="s">
        <v>368</v>
      </c>
    </row>
    <row r="296" spans="1:16" ht="15" customHeight="1" x14ac:dyDescent="0.35">
      <c r="A296" s="80" t="s">
        <v>368</v>
      </c>
      <c r="B296" s="54" t="b">
        <f t="shared" si="9"/>
        <v>0</v>
      </c>
      <c r="C296" s="85" t="s">
        <v>868</v>
      </c>
      <c r="D296" s="87" t="s">
        <v>133</v>
      </c>
      <c r="F296" s="87" t="s">
        <v>869</v>
      </c>
      <c r="I296" s="104">
        <v>44544</v>
      </c>
      <c r="J296" s="85" t="s">
        <v>864</v>
      </c>
      <c r="K296" s="85">
        <v>69908</v>
      </c>
      <c r="L296" s="88">
        <v>1109.5</v>
      </c>
      <c r="M296" s="88">
        <v>1109.5</v>
      </c>
      <c r="N296" s="96" t="s">
        <v>368</v>
      </c>
      <c r="O296" s="80" t="s">
        <v>368</v>
      </c>
    </row>
    <row r="297" spans="1:16" ht="15" customHeight="1" x14ac:dyDescent="0.35">
      <c r="A297" s="80" t="s">
        <v>368</v>
      </c>
      <c r="B297" s="54" t="b">
        <f t="shared" si="9"/>
        <v>0</v>
      </c>
      <c r="C297" s="85" t="s">
        <v>870</v>
      </c>
      <c r="D297" s="87" t="s">
        <v>133</v>
      </c>
      <c r="F297" s="87" t="s">
        <v>871</v>
      </c>
      <c r="I297" s="104">
        <v>44544</v>
      </c>
      <c r="J297" s="85" t="s">
        <v>864</v>
      </c>
      <c r="K297" s="85">
        <v>69908</v>
      </c>
      <c r="L297" s="88">
        <v>1452.5</v>
      </c>
      <c r="M297" s="88">
        <v>1452.5</v>
      </c>
      <c r="N297" s="96" t="s">
        <v>368</v>
      </c>
      <c r="O297" s="80" t="s">
        <v>368</v>
      </c>
    </row>
    <row r="298" spans="1:16" ht="15" customHeight="1" x14ac:dyDescent="0.35">
      <c r="A298" s="80" t="s">
        <v>368</v>
      </c>
      <c r="B298" s="54" t="b">
        <f t="shared" si="9"/>
        <v>0</v>
      </c>
      <c r="C298" s="85" t="s">
        <v>872</v>
      </c>
      <c r="D298" s="87" t="s">
        <v>133</v>
      </c>
      <c r="F298" s="87" t="s">
        <v>873</v>
      </c>
      <c r="I298" s="104">
        <v>44544</v>
      </c>
      <c r="J298" s="85" t="s">
        <v>864</v>
      </c>
      <c r="K298" s="85">
        <v>69908</v>
      </c>
      <c r="L298" s="88">
        <v>1452.5</v>
      </c>
      <c r="M298" s="88">
        <v>1452.5</v>
      </c>
      <c r="N298" s="96" t="s">
        <v>368</v>
      </c>
      <c r="O298" s="80" t="s">
        <v>368</v>
      </c>
    </row>
    <row r="299" spans="1:16" ht="15" customHeight="1" x14ac:dyDescent="0.35">
      <c r="A299" s="80" t="s">
        <v>368</v>
      </c>
      <c r="B299" s="54" t="b">
        <f t="shared" si="9"/>
        <v>0</v>
      </c>
      <c r="C299" s="85" t="s">
        <v>874</v>
      </c>
      <c r="D299" s="87" t="s">
        <v>133</v>
      </c>
      <c r="F299" s="87" t="s">
        <v>875</v>
      </c>
      <c r="I299" s="104">
        <v>44544</v>
      </c>
      <c r="J299" s="85" t="s">
        <v>864</v>
      </c>
      <c r="K299" s="85">
        <v>69908</v>
      </c>
      <c r="L299" s="88">
        <v>1770.39</v>
      </c>
      <c r="M299" s="88">
        <v>1770.39</v>
      </c>
      <c r="N299" s="96" t="s">
        <v>368</v>
      </c>
      <c r="O299" s="80" t="s">
        <v>368</v>
      </c>
    </row>
    <row r="300" spans="1:16" ht="15" customHeight="1" x14ac:dyDescent="0.35">
      <c r="A300" s="80" t="s">
        <v>368</v>
      </c>
      <c r="B300" s="54" t="b">
        <f t="shared" si="9"/>
        <v>0</v>
      </c>
      <c r="C300" s="85" t="s">
        <v>876</v>
      </c>
      <c r="D300" s="87" t="s">
        <v>133</v>
      </c>
      <c r="F300" s="87" t="s">
        <v>877</v>
      </c>
      <c r="I300" s="104">
        <v>44544</v>
      </c>
      <c r="J300" s="85" t="s">
        <v>864</v>
      </c>
      <c r="K300" s="85">
        <v>69908</v>
      </c>
      <c r="L300" s="88">
        <v>2610.77</v>
      </c>
      <c r="M300" s="88">
        <v>2610.77</v>
      </c>
      <c r="N300" s="96" t="s">
        <v>368</v>
      </c>
      <c r="O300" s="80" t="s">
        <v>368</v>
      </c>
    </row>
    <row r="301" spans="1:16" ht="15" customHeight="1" x14ac:dyDescent="0.35">
      <c r="A301" s="80" t="s">
        <v>368</v>
      </c>
      <c r="B301" s="54" t="b">
        <f t="shared" si="9"/>
        <v>0</v>
      </c>
      <c r="C301" s="85" t="s">
        <v>878</v>
      </c>
      <c r="D301" s="87" t="s">
        <v>133</v>
      </c>
      <c r="F301" s="87" t="s">
        <v>879</v>
      </c>
      <c r="I301" s="104">
        <v>44544</v>
      </c>
      <c r="J301" s="85" t="s">
        <v>864</v>
      </c>
      <c r="K301" s="85">
        <v>69908</v>
      </c>
      <c r="L301" s="88">
        <v>1400</v>
      </c>
      <c r="M301" s="88">
        <v>1400</v>
      </c>
      <c r="N301" s="96" t="s">
        <v>368</v>
      </c>
      <c r="O301" s="80" t="s">
        <v>368</v>
      </c>
    </row>
    <row r="302" spans="1:16" x14ac:dyDescent="0.35">
      <c r="A302" s="80" t="s">
        <v>368</v>
      </c>
      <c r="B302" s="54" t="b">
        <f t="shared" si="9"/>
        <v>0</v>
      </c>
      <c r="C302" s="97" t="s">
        <v>368</v>
      </c>
      <c r="D302" s="97" t="s">
        <v>368</v>
      </c>
      <c r="E302" s="97" t="s">
        <v>368</v>
      </c>
      <c r="F302" s="97" t="s">
        <v>368</v>
      </c>
      <c r="G302" s="97" t="s">
        <v>368</v>
      </c>
      <c r="H302" s="224"/>
      <c r="I302" s="97" t="s">
        <v>368</v>
      </c>
      <c r="J302" s="97" t="s">
        <v>368</v>
      </c>
      <c r="K302" s="98" t="s">
        <v>33</v>
      </c>
      <c r="L302" s="99">
        <v>9795.66</v>
      </c>
      <c r="M302" s="99">
        <v>9795.66</v>
      </c>
      <c r="N302" s="105" t="s">
        <v>368</v>
      </c>
      <c r="O302" s="80" t="s">
        <v>368</v>
      </c>
    </row>
    <row r="303" spans="1:16" x14ac:dyDescent="0.35">
      <c r="A303" s="81" t="s">
        <v>368</v>
      </c>
      <c r="B303" s="54" t="b">
        <f t="shared" si="9"/>
        <v>0</v>
      </c>
      <c r="C303" s="81" t="s">
        <v>368</v>
      </c>
      <c r="D303" s="81" t="s">
        <v>368</v>
      </c>
      <c r="E303" s="81" t="s">
        <v>368</v>
      </c>
      <c r="F303" s="81" t="s">
        <v>368</v>
      </c>
      <c r="G303" s="79" t="s">
        <v>368</v>
      </c>
      <c r="I303" s="81" t="s">
        <v>368</v>
      </c>
      <c r="J303" s="81" t="s">
        <v>368</v>
      </c>
      <c r="K303" s="89" t="s">
        <v>368</v>
      </c>
      <c r="L303" s="89" t="s">
        <v>368</v>
      </c>
      <c r="M303" s="89" t="s">
        <v>368</v>
      </c>
      <c r="N303" s="89" t="s">
        <v>368</v>
      </c>
      <c r="O303" s="83" t="s">
        <v>368</v>
      </c>
    </row>
    <row r="304" spans="1:16" x14ac:dyDescent="0.35">
      <c r="A304" s="84">
        <v>44565</v>
      </c>
      <c r="B304" s="54">
        <f t="shared" si="9"/>
        <v>44651</v>
      </c>
      <c r="D304" s="85" t="s">
        <v>880</v>
      </c>
      <c r="E304" s="86" t="s">
        <v>167</v>
      </c>
      <c r="F304" s="86" t="s">
        <v>208</v>
      </c>
      <c r="G304" s="87" t="s">
        <v>551</v>
      </c>
      <c r="I304" s="85" t="s">
        <v>209</v>
      </c>
      <c r="J304" s="85"/>
      <c r="K304" s="88">
        <v>7992.28</v>
      </c>
      <c r="L304" s="89" t="s">
        <v>368</v>
      </c>
      <c r="M304" s="90">
        <v>503679.94</v>
      </c>
      <c r="O304" s="83" t="s">
        <v>368</v>
      </c>
      <c r="P304" s="113" t="s">
        <v>142</v>
      </c>
    </row>
    <row r="305" spans="1:16" x14ac:dyDescent="0.35">
      <c r="A305" s="91" t="s">
        <v>368</v>
      </c>
      <c r="B305" s="54" t="b">
        <f t="shared" si="9"/>
        <v>0</v>
      </c>
      <c r="C305" s="92" t="s">
        <v>206</v>
      </c>
      <c r="D305" s="92" t="s">
        <v>857</v>
      </c>
      <c r="F305" s="92" t="s">
        <v>721</v>
      </c>
      <c r="I305" s="92" t="s">
        <v>858</v>
      </c>
      <c r="J305" s="92" t="s">
        <v>859</v>
      </c>
      <c r="K305" s="92" t="s">
        <v>860</v>
      </c>
      <c r="L305" s="93" t="s">
        <v>861</v>
      </c>
      <c r="M305" s="93" t="s">
        <v>830</v>
      </c>
      <c r="N305" s="94" t="s">
        <v>368</v>
      </c>
      <c r="O305" s="95" t="s">
        <v>368</v>
      </c>
    </row>
    <row r="306" spans="1:16" ht="15" customHeight="1" x14ac:dyDescent="0.35">
      <c r="A306" s="80" t="s">
        <v>368</v>
      </c>
      <c r="B306" s="54" t="b">
        <f t="shared" si="9"/>
        <v>0</v>
      </c>
      <c r="C306" s="85" t="s">
        <v>881</v>
      </c>
      <c r="D306" s="87" t="s">
        <v>133</v>
      </c>
      <c r="F306" s="87" t="s">
        <v>869</v>
      </c>
      <c r="I306" s="104">
        <v>44551</v>
      </c>
      <c r="J306" s="85" t="s">
        <v>864</v>
      </c>
      <c r="K306" s="85">
        <v>70166</v>
      </c>
      <c r="L306" s="88">
        <v>1109.5</v>
      </c>
      <c r="M306" s="88">
        <v>1109.5</v>
      </c>
      <c r="N306" s="96" t="s">
        <v>368</v>
      </c>
      <c r="O306" s="80" t="s">
        <v>368</v>
      </c>
    </row>
    <row r="307" spans="1:16" ht="15" customHeight="1" x14ac:dyDescent="0.35">
      <c r="A307" s="80" t="s">
        <v>368</v>
      </c>
      <c r="B307" s="54" t="b">
        <f t="shared" si="9"/>
        <v>0</v>
      </c>
      <c r="C307" s="85" t="s">
        <v>882</v>
      </c>
      <c r="D307" s="87" t="s">
        <v>133</v>
      </c>
      <c r="F307" s="87" t="s">
        <v>871</v>
      </c>
      <c r="I307" s="104">
        <v>44551</v>
      </c>
      <c r="J307" s="85" t="s">
        <v>864</v>
      </c>
      <c r="K307" s="85">
        <v>70166</v>
      </c>
      <c r="L307" s="88">
        <v>1452.5</v>
      </c>
      <c r="M307" s="88">
        <v>1452.5</v>
      </c>
      <c r="N307" s="96" t="s">
        <v>368</v>
      </c>
      <c r="O307" s="80" t="s">
        <v>368</v>
      </c>
    </row>
    <row r="308" spans="1:16" ht="15" customHeight="1" x14ac:dyDescent="0.35">
      <c r="A308" s="80" t="s">
        <v>368</v>
      </c>
      <c r="B308" s="54" t="b">
        <f t="shared" si="9"/>
        <v>0</v>
      </c>
      <c r="C308" s="85" t="s">
        <v>883</v>
      </c>
      <c r="D308" s="87" t="s">
        <v>133</v>
      </c>
      <c r="F308" s="87" t="s">
        <v>873</v>
      </c>
      <c r="I308" s="104">
        <v>44551</v>
      </c>
      <c r="J308" s="85" t="s">
        <v>864</v>
      </c>
      <c r="K308" s="85">
        <v>70166</v>
      </c>
      <c r="L308" s="88">
        <v>1452.5</v>
      </c>
      <c r="M308" s="88">
        <v>1452.5</v>
      </c>
      <c r="N308" s="96" t="s">
        <v>368</v>
      </c>
      <c r="O308" s="80" t="s">
        <v>368</v>
      </c>
    </row>
    <row r="309" spans="1:16" ht="15" customHeight="1" x14ac:dyDescent="0.35">
      <c r="A309" s="80" t="s">
        <v>368</v>
      </c>
      <c r="B309" s="54" t="b">
        <f t="shared" si="9"/>
        <v>0</v>
      </c>
      <c r="C309" s="85" t="s">
        <v>884</v>
      </c>
      <c r="D309" s="87" t="s">
        <v>133</v>
      </c>
      <c r="F309" s="87" t="s">
        <v>875</v>
      </c>
      <c r="I309" s="104">
        <v>44551</v>
      </c>
      <c r="J309" s="85" t="s">
        <v>864</v>
      </c>
      <c r="K309" s="85">
        <v>70166</v>
      </c>
      <c r="L309" s="88">
        <v>1568.7</v>
      </c>
      <c r="M309" s="88">
        <v>1568.7</v>
      </c>
      <c r="N309" s="96" t="s">
        <v>368</v>
      </c>
      <c r="O309" s="80" t="s">
        <v>368</v>
      </c>
    </row>
    <row r="310" spans="1:16" ht="15" customHeight="1" x14ac:dyDescent="0.35">
      <c r="A310" s="80" t="s">
        <v>368</v>
      </c>
      <c r="B310" s="54" t="b">
        <f t="shared" si="9"/>
        <v>0</v>
      </c>
      <c r="C310" s="85" t="s">
        <v>885</v>
      </c>
      <c r="D310" s="87" t="s">
        <v>133</v>
      </c>
      <c r="F310" s="87" t="s">
        <v>877</v>
      </c>
      <c r="I310" s="104">
        <v>44551</v>
      </c>
      <c r="J310" s="85" t="s">
        <v>864</v>
      </c>
      <c r="K310" s="85">
        <v>70166</v>
      </c>
      <c r="L310" s="88">
        <v>2409.08</v>
      </c>
      <c r="M310" s="88">
        <v>2409.08</v>
      </c>
      <c r="N310" s="96" t="s">
        <v>368</v>
      </c>
      <c r="O310" s="80" t="s">
        <v>368</v>
      </c>
    </row>
    <row r="311" spans="1:16" x14ac:dyDescent="0.35">
      <c r="A311" s="80" t="s">
        <v>368</v>
      </c>
      <c r="B311" s="54" t="b">
        <f t="shared" si="9"/>
        <v>0</v>
      </c>
      <c r="C311" s="97" t="s">
        <v>368</v>
      </c>
      <c r="D311" s="97" t="s">
        <v>368</v>
      </c>
      <c r="E311" s="97" t="s">
        <v>368</v>
      </c>
      <c r="F311" s="97" t="s">
        <v>368</v>
      </c>
      <c r="G311" s="97" t="s">
        <v>368</v>
      </c>
      <c r="H311" s="224"/>
      <c r="I311" s="97" t="s">
        <v>368</v>
      </c>
      <c r="J311" s="97" t="s">
        <v>368</v>
      </c>
      <c r="K311" s="98" t="s">
        <v>33</v>
      </c>
      <c r="L311" s="99">
        <v>7992.28</v>
      </c>
      <c r="M311" s="99">
        <v>7992.28</v>
      </c>
      <c r="N311" s="105" t="s">
        <v>368</v>
      </c>
      <c r="O311" s="80" t="s">
        <v>368</v>
      </c>
    </row>
    <row r="312" spans="1:16" x14ac:dyDescent="0.35">
      <c r="A312" s="84">
        <v>44565</v>
      </c>
      <c r="B312" s="54">
        <f t="shared" si="9"/>
        <v>44651</v>
      </c>
      <c r="D312" s="85" t="s">
        <v>886</v>
      </c>
      <c r="E312" s="86" t="s">
        <v>167</v>
      </c>
      <c r="F312" s="86" t="s">
        <v>208</v>
      </c>
      <c r="G312" s="87" t="s">
        <v>551</v>
      </c>
      <c r="I312" s="85" t="s">
        <v>209</v>
      </c>
      <c r="J312" s="85"/>
      <c r="K312" s="88">
        <v>6318.93</v>
      </c>
      <c r="L312" s="89" t="s">
        <v>368</v>
      </c>
      <c r="M312" s="90">
        <v>509998.87</v>
      </c>
      <c r="O312" s="83" t="s">
        <v>368</v>
      </c>
      <c r="P312" s="113" t="s">
        <v>142</v>
      </c>
    </row>
    <row r="313" spans="1:16" x14ac:dyDescent="0.35">
      <c r="A313" s="91" t="s">
        <v>368</v>
      </c>
      <c r="B313" s="54" t="b">
        <f t="shared" si="9"/>
        <v>0</v>
      </c>
      <c r="C313" s="92" t="s">
        <v>206</v>
      </c>
      <c r="D313" s="92" t="s">
        <v>857</v>
      </c>
      <c r="F313" s="92" t="s">
        <v>721</v>
      </c>
      <c r="I313" s="92" t="s">
        <v>858</v>
      </c>
      <c r="J313" s="92" t="s">
        <v>859</v>
      </c>
      <c r="K313" s="92" t="s">
        <v>860</v>
      </c>
      <c r="L313" s="93" t="s">
        <v>861</v>
      </c>
      <c r="M313" s="93" t="s">
        <v>830</v>
      </c>
      <c r="N313" s="94" t="s">
        <v>368</v>
      </c>
      <c r="O313" s="95" t="s">
        <v>368</v>
      </c>
    </row>
    <row r="314" spans="1:16" ht="15" customHeight="1" x14ac:dyDescent="0.35">
      <c r="A314" s="80" t="s">
        <v>368</v>
      </c>
      <c r="B314" s="54" t="b">
        <f t="shared" si="9"/>
        <v>0</v>
      </c>
      <c r="C314" s="85" t="s">
        <v>887</v>
      </c>
      <c r="D314" s="87" t="s">
        <v>133</v>
      </c>
      <c r="F314" s="87" t="s">
        <v>871</v>
      </c>
      <c r="I314" s="104">
        <v>44558</v>
      </c>
      <c r="J314" s="85" t="s">
        <v>864</v>
      </c>
      <c r="K314" s="85">
        <v>70166</v>
      </c>
      <c r="L314" s="88">
        <v>1162</v>
      </c>
      <c r="M314" s="88">
        <v>1162</v>
      </c>
      <c r="N314" s="96" t="s">
        <v>368</v>
      </c>
      <c r="O314" s="80" t="s">
        <v>368</v>
      </c>
    </row>
    <row r="315" spans="1:16" ht="15" customHeight="1" x14ac:dyDescent="0.35">
      <c r="A315" s="80" t="s">
        <v>368</v>
      </c>
      <c r="B315" s="54" t="b">
        <f t="shared" si="9"/>
        <v>0</v>
      </c>
      <c r="C315" s="85" t="s">
        <v>888</v>
      </c>
      <c r="D315" s="87" t="s">
        <v>133</v>
      </c>
      <c r="F315" s="87" t="s">
        <v>875</v>
      </c>
      <c r="I315" s="104">
        <v>44558</v>
      </c>
      <c r="J315" s="85" t="s">
        <v>864</v>
      </c>
      <c r="K315" s="85">
        <v>70166</v>
      </c>
      <c r="L315" s="88">
        <v>1411.83</v>
      </c>
      <c r="M315" s="88">
        <v>1411.83</v>
      </c>
      <c r="N315" s="96" t="s">
        <v>368</v>
      </c>
      <c r="O315" s="80" t="s">
        <v>368</v>
      </c>
    </row>
    <row r="316" spans="1:16" ht="15" customHeight="1" x14ac:dyDescent="0.35">
      <c r="A316" s="80" t="s">
        <v>368</v>
      </c>
      <c r="B316" s="54" t="b">
        <f t="shared" si="9"/>
        <v>0</v>
      </c>
      <c r="C316" s="85" t="s">
        <v>889</v>
      </c>
      <c r="D316" s="87" t="s">
        <v>133</v>
      </c>
      <c r="F316" s="87" t="s">
        <v>873</v>
      </c>
      <c r="I316" s="104">
        <v>44558</v>
      </c>
      <c r="J316" s="85" t="s">
        <v>864</v>
      </c>
      <c r="K316" s="85">
        <v>70166</v>
      </c>
      <c r="L316" s="88">
        <v>1162</v>
      </c>
      <c r="M316" s="88">
        <v>1162</v>
      </c>
      <c r="N316" s="96" t="s">
        <v>368</v>
      </c>
      <c r="O316" s="80" t="s">
        <v>368</v>
      </c>
    </row>
    <row r="317" spans="1:16" ht="15" customHeight="1" x14ac:dyDescent="0.35">
      <c r="A317" s="80" t="s">
        <v>368</v>
      </c>
      <c r="B317" s="54" t="b">
        <f t="shared" si="9"/>
        <v>0</v>
      </c>
      <c r="C317" s="85" t="s">
        <v>890</v>
      </c>
      <c r="D317" s="87" t="s">
        <v>133</v>
      </c>
      <c r="F317" s="87" t="s">
        <v>877</v>
      </c>
      <c r="I317" s="104">
        <v>44558</v>
      </c>
      <c r="J317" s="85" t="s">
        <v>864</v>
      </c>
      <c r="K317" s="85">
        <v>70166</v>
      </c>
      <c r="L317" s="88">
        <v>1568.7</v>
      </c>
      <c r="M317" s="88">
        <v>1568.7</v>
      </c>
      <c r="N317" s="96" t="s">
        <v>368</v>
      </c>
      <c r="O317" s="80" t="s">
        <v>368</v>
      </c>
    </row>
    <row r="318" spans="1:16" ht="15" customHeight="1" x14ac:dyDescent="0.35">
      <c r="A318" s="80" t="s">
        <v>368</v>
      </c>
      <c r="B318" s="54" t="b">
        <f t="shared" si="9"/>
        <v>0</v>
      </c>
      <c r="C318" s="85" t="s">
        <v>891</v>
      </c>
      <c r="D318" s="87" t="s">
        <v>133</v>
      </c>
      <c r="F318" s="87" t="s">
        <v>869</v>
      </c>
      <c r="I318" s="104">
        <v>44558</v>
      </c>
      <c r="J318" s="85" t="s">
        <v>864</v>
      </c>
      <c r="K318" s="85">
        <v>70166</v>
      </c>
      <c r="L318" s="88">
        <v>1014.4</v>
      </c>
      <c r="M318" s="88">
        <v>1014.4</v>
      </c>
      <c r="N318" s="96" t="s">
        <v>368</v>
      </c>
      <c r="O318" s="80" t="s">
        <v>368</v>
      </c>
    </row>
    <row r="319" spans="1:16" x14ac:dyDescent="0.35">
      <c r="A319" s="80" t="s">
        <v>368</v>
      </c>
      <c r="B319" s="54" t="b">
        <f t="shared" si="9"/>
        <v>0</v>
      </c>
      <c r="C319" s="97" t="s">
        <v>368</v>
      </c>
      <c r="D319" s="97" t="s">
        <v>368</v>
      </c>
      <c r="E319" s="97" t="s">
        <v>368</v>
      </c>
      <c r="F319" s="97" t="s">
        <v>368</v>
      </c>
      <c r="G319" s="97" t="s">
        <v>368</v>
      </c>
      <c r="H319" s="224"/>
      <c r="I319" s="97" t="s">
        <v>368</v>
      </c>
      <c r="J319" s="97" t="s">
        <v>368</v>
      </c>
      <c r="K319" s="98" t="s">
        <v>33</v>
      </c>
      <c r="L319" s="99">
        <v>6318.93</v>
      </c>
      <c r="M319" s="99">
        <v>6318.93</v>
      </c>
      <c r="N319" s="105" t="s">
        <v>368</v>
      </c>
      <c r="O319" s="80" t="s">
        <v>368</v>
      </c>
    </row>
    <row r="320" spans="1:16" x14ac:dyDescent="0.35">
      <c r="A320" s="81" t="s">
        <v>368</v>
      </c>
      <c r="B320" s="54" t="b">
        <f t="shared" si="9"/>
        <v>0</v>
      </c>
      <c r="C320" s="81" t="s">
        <v>368</v>
      </c>
      <c r="D320" s="81" t="s">
        <v>368</v>
      </c>
      <c r="E320" s="81" t="s">
        <v>368</v>
      </c>
      <c r="F320" s="81" t="s">
        <v>368</v>
      </c>
      <c r="G320" s="79" t="s">
        <v>368</v>
      </c>
      <c r="I320" s="81" t="s">
        <v>368</v>
      </c>
      <c r="J320" s="81" t="s">
        <v>368</v>
      </c>
      <c r="K320" s="89" t="s">
        <v>368</v>
      </c>
      <c r="L320" s="89" t="s">
        <v>368</v>
      </c>
      <c r="M320" s="89" t="s">
        <v>368</v>
      </c>
      <c r="N320" s="89" t="s">
        <v>368</v>
      </c>
      <c r="O320" s="83" t="s">
        <v>368</v>
      </c>
    </row>
    <row r="321" spans="1:16" x14ac:dyDescent="0.35">
      <c r="A321" s="84">
        <v>44593</v>
      </c>
      <c r="B321" s="54">
        <f t="shared" si="9"/>
        <v>44651</v>
      </c>
      <c r="D321" s="85" t="s">
        <v>892</v>
      </c>
      <c r="E321" s="86" t="s">
        <v>167</v>
      </c>
      <c r="F321" s="86" t="s">
        <v>208</v>
      </c>
      <c r="G321" s="87" t="s">
        <v>551</v>
      </c>
      <c r="I321" s="85" t="s">
        <v>209</v>
      </c>
      <c r="J321" s="85"/>
      <c r="K321" s="88">
        <v>16891.560000000001</v>
      </c>
      <c r="L321" s="89" t="s">
        <v>368</v>
      </c>
      <c r="M321" s="90">
        <v>526890.43000000005</v>
      </c>
      <c r="O321" s="83" t="s">
        <v>368</v>
      </c>
      <c r="P321" s="113" t="s">
        <v>142</v>
      </c>
    </row>
    <row r="322" spans="1:16" x14ac:dyDescent="0.35">
      <c r="A322" s="91" t="s">
        <v>368</v>
      </c>
      <c r="B322" s="54" t="b">
        <f t="shared" si="9"/>
        <v>0</v>
      </c>
      <c r="C322" s="92" t="s">
        <v>206</v>
      </c>
      <c r="D322" s="92" t="s">
        <v>857</v>
      </c>
      <c r="F322" s="92" t="s">
        <v>721</v>
      </c>
      <c r="I322" s="92" t="s">
        <v>858</v>
      </c>
      <c r="J322" s="92" t="s">
        <v>859</v>
      </c>
      <c r="K322" s="92" t="s">
        <v>860</v>
      </c>
      <c r="L322" s="93" t="s">
        <v>861</v>
      </c>
      <c r="M322" s="93" t="s">
        <v>830</v>
      </c>
      <c r="N322" s="94" t="s">
        <v>368</v>
      </c>
      <c r="O322" s="95" t="s">
        <v>368</v>
      </c>
    </row>
    <row r="323" spans="1:16" ht="15" customHeight="1" x14ac:dyDescent="0.35">
      <c r="A323" s="80" t="s">
        <v>368</v>
      </c>
      <c r="B323" s="54" t="b">
        <f t="shared" si="9"/>
        <v>0</v>
      </c>
      <c r="C323" s="85" t="s">
        <v>893</v>
      </c>
      <c r="D323" s="87" t="s">
        <v>133</v>
      </c>
      <c r="F323" s="87" t="s">
        <v>894</v>
      </c>
      <c r="I323" s="104">
        <v>44579</v>
      </c>
      <c r="J323" s="85" t="s">
        <v>864</v>
      </c>
      <c r="K323" s="85">
        <v>70665</v>
      </c>
      <c r="L323" s="88">
        <v>9939.44</v>
      </c>
      <c r="M323" s="88">
        <v>9939.44</v>
      </c>
      <c r="N323" s="96" t="s">
        <v>368</v>
      </c>
      <c r="O323" s="80" t="s">
        <v>368</v>
      </c>
    </row>
    <row r="324" spans="1:16" ht="15" customHeight="1" x14ac:dyDescent="0.35">
      <c r="A324" s="80" t="s">
        <v>368</v>
      </c>
      <c r="B324" s="54" t="b">
        <f t="shared" si="9"/>
        <v>0</v>
      </c>
      <c r="C324" s="85" t="s">
        <v>895</v>
      </c>
      <c r="D324" s="87" t="s">
        <v>133</v>
      </c>
      <c r="F324" s="87" t="s">
        <v>894</v>
      </c>
      <c r="I324" s="104">
        <v>44572</v>
      </c>
      <c r="J324" s="85" t="s">
        <v>864</v>
      </c>
      <c r="K324" s="85">
        <v>70665</v>
      </c>
      <c r="L324" s="88">
        <v>6952.12</v>
      </c>
      <c r="M324" s="88">
        <v>6952.12</v>
      </c>
      <c r="N324" s="96" t="s">
        <v>368</v>
      </c>
      <c r="O324" s="80" t="s">
        <v>368</v>
      </c>
    </row>
    <row r="325" spans="1:16" x14ac:dyDescent="0.35">
      <c r="A325" s="80" t="s">
        <v>368</v>
      </c>
      <c r="B325" s="54" t="b">
        <f t="shared" si="9"/>
        <v>0</v>
      </c>
      <c r="C325" s="97" t="s">
        <v>368</v>
      </c>
      <c r="D325" s="97" t="s">
        <v>368</v>
      </c>
      <c r="E325" s="97" t="s">
        <v>368</v>
      </c>
      <c r="F325" s="97" t="s">
        <v>368</v>
      </c>
      <c r="G325" s="97" t="s">
        <v>368</v>
      </c>
      <c r="H325" s="224"/>
      <c r="I325" s="97" t="s">
        <v>368</v>
      </c>
      <c r="J325" s="97" t="s">
        <v>368</v>
      </c>
      <c r="K325" s="98" t="s">
        <v>33</v>
      </c>
      <c r="L325" s="99">
        <v>16891.560000000001</v>
      </c>
      <c r="M325" s="99">
        <v>16891.560000000001</v>
      </c>
      <c r="N325" s="105" t="s">
        <v>368</v>
      </c>
      <c r="O325" s="80" t="s">
        <v>368</v>
      </c>
    </row>
    <row r="326" spans="1:16" x14ac:dyDescent="0.35">
      <c r="A326" s="84">
        <v>44609</v>
      </c>
      <c r="B326" s="54">
        <f t="shared" si="9"/>
        <v>44651</v>
      </c>
      <c r="D326" s="85" t="s">
        <v>896</v>
      </c>
      <c r="E326" s="86" t="s">
        <v>167</v>
      </c>
      <c r="F326" s="86" t="s">
        <v>208</v>
      </c>
      <c r="G326" s="87" t="s">
        <v>551</v>
      </c>
      <c r="I326" s="85" t="s">
        <v>209</v>
      </c>
      <c r="J326" s="85"/>
      <c r="K326" s="88">
        <v>4682.49</v>
      </c>
      <c r="L326" s="89" t="s">
        <v>368</v>
      </c>
      <c r="M326" s="90">
        <v>531572.92000000004</v>
      </c>
      <c r="O326" s="83" t="s">
        <v>368</v>
      </c>
      <c r="P326" s="113" t="s">
        <v>142</v>
      </c>
    </row>
    <row r="327" spans="1:16" x14ac:dyDescent="0.35">
      <c r="A327" s="91" t="s">
        <v>368</v>
      </c>
      <c r="B327" s="54" t="b">
        <f t="shared" si="9"/>
        <v>0</v>
      </c>
      <c r="C327" s="92" t="s">
        <v>206</v>
      </c>
      <c r="D327" s="92" t="s">
        <v>857</v>
      </c>
      <c r="F327" s="92" t="s">
        <v>721</v>
      </c>
      <c r="I327" s="92" t="s">
        <v>858</v>
      </c>
      <c r="J327" s="92" t="s">
        <v>859</v>
      </c>
      <c r="K327" s="92" t="s">
        <v>860</v>
      </c>
      <c r="L327" s="93" t="s">
        <v>861</v>
      </c>
      <c r="M327" s="93" t="s">
        <v>830</v>
      </c>
      <c r="N327" s="94" t="s">
        <v>368</v>
      </c>
      <c r="O327" s="95" t="s">
        <v>368</v>
      </c>
    </row>
    <row r="328" spans="1:16" ht="15" customHeight="1" x14ac:dyDescent="0.35">
      <c r="A328" s="80" t="s">
        <v>368</v>
      </c>
      <c r="B328" s="54" t="b">
        <f t="shared" si="9"/>
        <v>0</v>
      </c>
      <c r="C328" s="85" t="s">
        <v>897</v>
      </c>
      <c r="D328" s="87" t="s">
        <v>133</v>
      </c>
      <c r="F328" s="87" t="s">
        <v>894</v>
      </c>
      <c r="I328" s="104">
        <v>44566</v>
      </c>
      <c r="J328" s="85" t="s">
        <v>864</v>
      </c>
      <c r="K328" s="85">
        <v>70942</v>
      </c>
      <c r="L328" s="88">
        <v>4682.49</v>
      </c>
      <c r="M328" s="88">
        <v>4682.49</v>
      </c>
      <c r="N328" s="96" t="s">
        <v>368</v>
      </c>
      <c r="O328" s="80" t="s">
        <v>368</v>
      </c>
    </row>
    <row r="329" spans="1:16" x14ac:dyDescent="0.35">
      <c r="A329" s="80" t="s">
        <v>368</v>
      </c>
      <c r="B329" s="54" t="b">
        <f t="shared" si="9"/>
        <v>0</v>
      </c>
      <c r="C329" s="97" t="s">
        <v>368</v>
      </c>
      <c r="D329" s="97" t="s">
        <v>368</v>
      </c>
      <c r="E329" s="97" t="s">
        <v>368</v>
      </c>
      <c r="F329" s="97" t="s">
        <v>368</v>
      </c>
      <c r="G329" s="97" t="s">
        <v>368</v>
      </c>
      <c r="H329" s="224"/>
      <c r="I329" s="97" t="s">
        <v>368</v>
      </c>
      <c r="J329" s="97" t="s">
        <v>368</v>
      </c>
      <c r="K329" s="98" t="s">
        <v>33</v>
      </c>
      <c r="L329" s="99">
        <v>4682.49</v>
      </c>
      <c r="M329" s="99">
        <v>4682.49</v>
      </c>
      <c r="N329" s="105" t="s">
        <v>368</v>
      </c>
      <c r="O329" s="80" t="s">
        <v>368</v>
      </c>
    </row>
    <row r="330" spans="1:16" x14ac:dyDescent="0.35">
      <c r="A330" s="81" t="s">
        <v>368</v>
      </c>
      <c r="B330" s="54" t="b">
        <f t="shared" si="9"/>
        <v>0</v>
      </c>
      <c r="C330" s="81" t="s">
        <v>368</v>
      </c>
      <c r="D330" s="81" t="s">
        <v>368</v>
      </c>
      <c r="E330" s="81" t="s">
        <v>368</v>
      </c>
      <c r="F330" s="81" t="s">
        <v>368</v>
      </c>
      <c r="G330" s="79" t="s">
        <v>368</v>
      </c>
      <c r="I330" s="81" t="s">
        <v>368</v>
      </c>
      <c r="J330" s="81" t="s">
        <v>368</v>
      </c>
      <c r="K330" s="89" t="s">
        <v>368</v>
      </c>
      <c r="L330" s="89" t="s">
        <v>368</v>
      </c>
      <c r="M330" s="89" t="s">
        <v>368</v>
      </c>
      <c r="N330" s="89" t="s">
        <v>368</v>
      </c>
      <c r="O330" s="83" t="s">
        <v>368</v>
      </c>
    </row>
    <row r="331" spans="1:16" x14ac:dyDescent="0.35">
      <c r="A331" s="84">
        <v>44636</v>
      </c>
      <c r="B331" s="54">
        <f t="shared" si="9"/>
        <v>44651</v>
      </c>
      <c r="D331" s="85" t="s">
        <v>898</v>
      </c>
      <c r="E331" s="86" t="s">
        <v>167</v>
      </c>
      <c r="F331" s="86" t="s">
        <v>208</v>
      </c>
      <c r="G331" s="87" t="s">
        <v>551</v>
      </c>
      <c r="I331" s="85" t="s">
        <v>209</v>
      </c>
      <c r="J331" s="85"/>
      <c r="K331" s="88">
        <v>121013.17</v>
      </c>
      <c r="L331" s="89" t="s">
        <v>368</v>
      </c>
      <c r="M331" s="90">
        <v>652586.09</v>
      </c>
      <c r="O331" s="83" t="s">
        <v>368</v>
      </c>
      <c r="P331" s="113" t="s">
        <v>142</v>
      </c>
    </row>
    <row r="332" spans="1:16" x14ac:dyDescent="0.35">
      <c r="A332" s="91" t="s">
        <v>368</v>
      </c>
      <c r="B332" s="54" t="b">
        <f t="shared" si="9"/>
        <v>0</v>
      </c>
      <c r="C332" s="92" t="s">
        <v>206</v>
      </c>
      <c r="D332" s="92" t="s">
        <v>857</v>
      </c>
      <c r="F332" s="92" t="s">
        <v>721</v>
      </c>
      <c r="I332" s="92" t="s">
        <v>858</v>
      </c>
      <c r="J332" s="92" t="s">
        <v>859</v>
      </c>
      <c r="K332" s="92" t="s">
        <v>860</v>
      </c>
      <c r="L332" s="93" t="s">
        <v>861</v>
      </c>
      <c r="M332" s="93" t="s">
        <v>830</v>
      </c>
      <c r="N332" s="94" t="s">
        <v>368</v>
      </c>
      <c r="O332" s="95" t="s">
        <v>368</v>
      </c>
    </row>
    <row r="333" spans="1:16" ht="15" customHeight="1" x14ac:dyDescent="0.35">
      <c r="A333" s="80" t="s">
        <v>368</v>
      </c>
      <c r="B333" s="54" t="b">
        <f t="shared" si="9"/>
        <v>0</v>
      </c>
      <c r="C333" s="85" t="s">
        <v>899</v>
      </c>
      <c r="D333" s="87" t="s">
        <v>137</v>
      </c>
      <c r="F333" s="87" t="s">
        <v>900</v>
      </c>
      <c r="I333" s="104">
        <v>44630</v>
      </c>
      <c r="J333" s="85" t="s">
        <v>864</v>
      </c>
      <c r="K333" s="85">
        <v>71412</v>
      </c>
      <c r="L333" s="88">
        <v>310855.94</v>
      </c>
      <c r="M333" s="88">
        <v>121013.17</v>
      </c>
      <c r="N333" s="96" t="s">
        <v>368</v>
      </c>
      <c r="O333" s="80" t="s">
        <v>368</v>
      </c>
    </row>
    <row r="334" spans="1:16" x14ac:dyDescent="0.35">
      <c r="A334" s="80" t="s">
        <v>368</v>
      </c>
      <c r="B334" s="54" t="b">
        <f t="shared" si="9"/>
        <v>0</v>
      </c>
      <c r="C334" s="97" t="s">
        <v>368</v>
      </c>
      <c r="D334" s="97" t="s">
        <v>368</v>
      </c>
      <c r="E334" s="97" t="s">
        <v>368</v>
      </c>
      <c r="F334" s="97" t="s">
        <v>368</v>
      </c>
      <c r="G334" s="97" t="s">
        <v>368</v>
      </c>
      <c r="H334" s="224"/>
      <c r="I334" s="97" t="s">
        <v>368</v>
      </c>
      <c r="J334" s="97" t="s">
        <v>368</v>
      </c>
      <c r="K334" s="98" t="s">
        <v>33</v>
      </c>
      <c r="L334" s="99">
        <v>310855.94</v>
      </c>
      <c r="M334" s="99">
        <v>121013.17</v>
      </c>
      <c r="N334" s="105" t="s">
        <v>368</v>
      </c>
      <c r="O334" s="80" t="s">
        <v>368</v>
      </c>
    </row>
    <row r="335" spans="1:16" x14ac:dyDescent="0.35">
      <c r="A335" s="81" t="s">
        <v>368</v>
      </c>
      <c r="B335" s="54" t="b">
        <f t="shared" si="9"/>
        <v>0</v>
      </c>
      <c r="C335" s="81" t="s">
        <v>368</v>
      </c>
      <c r="D335" s="81" t="s">
        <v>368</v>
      </c>
      <c r="E335" s="81" t="s">
        <v>368</v>
      </c>
      <c r="F335" s="81" t="s">
        <v>368</v>
      </c>
      <c r="G335" s="79" t="s">
        <v>368</v>
      </c>
      <c r="I335" s="81" t="s">
        <v>368</v>
      </c>
      <c r="J335" s="81" t="s">
        <v>368</v>
      </c>
      <c r="K335" s="89" t="s">
        <v>368</v>
      </c>
      <c r="L335" s="89" t="s">
        <v>368</v>
      </c>
      <c r="M335" s="89" t="s">
        <v>368</v>
      </c>
      <c r="N335" s="89" t="s">
        <v>368</v>
      </c>
      <c r="O335" s="83" t="s">
        <v>368</v>
      </c>
    </row>
    <row r="336" spans="1:16" x14ac:dyDescent="0.35">
      <c r="A336" s="84">
        <v>44658</v>
      </c>
      <c r="B336" s="54">
        <f t="shared" si="9"/>
        <v>44742</v>
      </c>
      <c r="D336" s="85" t="s">
        <v>668</v>
      </c>
      <c r="E336" s="86" t="s">
        <v>167</v>
      </c>
      <c r="F336" s="86" t="s">
        <v>208</v>
      </c>
      <c r="G336" s="87" t="s">
        <v>551</v>
      </c>
      <c r="I336" s="85" t="s">
        <v>209</v>
      </c>
      <c r="J336" s="85"/>
      <c r="K336" s="88">
        <v>27340.48</v>
      </c>
      <c r="L336" s="89" t="s">
        <v>368</v>
      </c>
      <c r="M336" s="90">
        <v>679926.57</v>
      </c>
      <c r="O336" s="83" t="s">
        <v>368</v>
      </c>
      <c r="P336" s="113" t="s">
        <v>143</v>
      </c>
    </row>
    <row r="337" spans="1:16" x14ac:dyDescent="0.35">
      <c r="A337" s="91" t="s">
        <v>368</v>
      </c>
      <c r="B337" s="54" t="b">
        <f t="shared" si="9"/>
        <v>0</v>
      </c>
      <c r="C337" s="92" t="s">
        <v>206</v>
      </c>
      <c r="D337" s="92" t="s">
        <v>857</v>
      </c>
      <c r="F337" s="92" t="s">
        <v>721</v>
      </c>
      <c r="I337" s="92" t="s">
        <v>858</v>
      </c>
      <c r="J337" s="92" t="s">
        <v>859</v>
      </c>
      <c r="K337" s="92" t="s">
        <v>860</v>
      </c>
      <c r="L337" s="93" t="s">
        <v>861</v>
      </c>
      <c r="M337" s="93" t="s">
        <v>830</v>
      </c>
      <c r="N337" s="94" t="s">
        <v>368</v>
      </c>
      <c r="O337" s="95" t="s">
        <v>368</v>
      </c>
    </row>
    <row r="338" spans="1:16" ht="15" customHeight="1" x14ac:dyDescent="0.35">
      <c r="A338" s="80" t="s">
        <v>368</v>
      </c>
      <c r="B338" s="54" t="b">
        <f t="shared" si="9"/>
        <v>0</v>
      </c>
      <c r="C338" s="85" t="s">
        <v>901</v>
      </c>
      <c r="D338" s="87" t="s">
        <v>133</v>
      </c>
      <c r="F338" s="87" t="s">
        <v>902</v>
      </c>
      <c r="I338" s="104">
        <v>44628</v>
      </c>
      <c r="J338" s="85" t="s">
        <v>864</v>
      </c>
      <c r="K338" s="85">
        <v>71980</v>
      </c>
      <c r="L338" s="88">
        <v>9349.24</v>
      </c>
      <c r="M338" s="88">
        <v>9349.24</v>
      </c>
      <c r="N338" s="96" t="s">
        <v>368</v>
      </c>
      <c r="O338" s="80" t="s">
        <v>368</v>
      </c>
    </row>
    <row r="339" spans="1:16" ht="15" customHeight="1" x14ac:dyDescent="0.35">
      <c r="A339" s="80" t="s">
        <v>368</v>
      </c>
      <c r="B339" s="54" t="b">
        <f t="shared" si="9"/>
        <v>0</v>
      </c>
      <c r="C339" s="85" t="s">
        <v>903</v>
      </c>
      <c r="D339" s="87" t="s">
        <v>133</v>
      </c>
      <c r="F339" s="87" t="s">
        <v>902</v>
      </c>
      <c r="I339" s="104">
        <v>44635</v>
      </c>
      <c r="J339" s="85" t="s">
        <v>864</v>
      </c>
      <c r="K339" s="85">
        <v>71980</v>
      </c>
      <c r="L339" s="88">
        <v>9613.64</v>
      </c>
      <c r="M339" s="88">
        <v>9613.64</v>
      </c>
      <c r="N339" s="96" t="s">
        <v>368</v>
      </c>
      <c r="O339" s="80" t="s">
        <v>368</v>
      </c>
    </row>
    <row r="340" spans="1:16" ht="15" customHeight="1" x14ac:dyDescent="0.35">
      <c r="A340" s="80" t="s">
        <v>368</v>
      </c>
      <c r="B340" s="54" t="b">
        <f t="shared" si="9"/>
        <v>0</v>
      </c>
      <c r="C340" s="85" t="s">
        <v>904</v>
      </c>
      <c r="D340" s="87" t="s">
        <v>133</v>
      </c>
      <c r="F340" s="87" t="s">
        <v>902</v>
      </c>
      <c r="I340" s="104">
        <v>44642</v>
      </c>
      <c r="J340" s="85" t="s">
        <v>864</v>
      </c>
      <c r="K340" s="85">
        <v>71980</v>
      </c>
      <c r="L340" s="88">
        <v>8377.6</v>
      </c>
      <c r="M340" s="88">
        <v>8377.6</v>
      </c>
      <c r="N340" s="96" t="s">
        <v>368</v>
      </c>
      <c r="O340" s="80" t="s">
        <v>368</v>
      </c>
    </row>
    <row r="341" spans="1:16" x14ac:dyDescent="0.35">
      <c r="A341" s="80" t="s">
        <v>368</v>
      </c>
      <c r="B341" s="54" t="b">
        <f t="shared" si="9"/>
        <v>0</v>
      </c>
      <c r="C341" s="97" t="s">
        <v>368</v>
      </c>
      <c r="D341" s="97" t="s">
        <v>368</v>
      </c>
      <c r="E341" s="97" t="s">
        <v>368</v>
      </c>
      <c r="F341" s="97" t="s">
        <v>368</v>
      </c>
      <c r="G341" s="97" t="s">
        <v>368</v>
      </c>
      <c r="H341" s="224"/>
      <c r="I341" s="97" t="s">
        <v>368</v>
      </c>
      <c r="J341" s="97" t="s">
        <v>368</v>
      </c>
      <c r="K341" s="98" t="s">
        <v>33</v>
      </c>
      <c r="L341" s="99">
        <v>27340.48</v>
      </c>
      <c r="M341" s="99">
        <v>27340.48</v>
      </c>
      <c r="N341" s="105" t="s">
        <v>368</v>
      </c>
      <c r="O341" s="80" t="s">
        <v>368</v>
      </c>
    </row>
    <row r="342" spans="1:16" x14ac:dyDescent="0.35">
      <c r="A342" s="84">
        <v>44663</v>
      </c>
      <c r="B342" s="54">
        <f t="shared" si="9"/>
        <v>44742</v>
      </c>
      <c r="D342" s="85" t="s">
        <v>905</v>
      </c>
      <c r="E342" s="86" t="s">
        <v>167</v>
      </c>
      <c r="F342" s="86" t="s">
        <v>208</v>
      </c>
      <c r="G342" s="87" t="s">
        <v>551</v>
      </c>
      <c r="I342" s="85" t="s">
        <v>209</v>
      </c>
      <c r="J342" s="85"/>
      <c r="K342" s="88">
        <v>305163.32</v>
      </c>
      <c r="L342" s="89" t="s">
        <v>368</v>
      </c>
      <c r="M342" s="90">
        <v>985089.89</v>
      </c>
      <c r="O342" s="83" t="s">
        <v>368</v>
      </c>
      <c r="P342" s="113" t="s">
        <v>143</v>
      </c>
    </row>
    <row r="343" spans="1:16" x14ac:dyDescent="0.35">
      <c r="A343" s="91" t="s">
        <v>368</v>
      </c>
      <c r="B343" s="54" t="b">
        <f t="shared" si="9"/>
        <v>0</v>
      </c>
      <c r="C343" s="92" t="s">
        <v>206</v>
      </c>
      <c r="D343" s="92" t="s">
        <v>857</v>
      </c>
      <c r="F343" s="92" t="s">
        <v>721</v>
      </c>
      <c r="I343" s="92" t="s">
        <v>858</v>
      </c>
      <c r="J343" s="92" t="s">
        <v>859</v>
      </c>
      <c r="K343" s="92" t="s">
        <v>860</v>
      </c>
      <c r="L343" s="93" t="s">
        <v>861</v>
      </c>
      <c r="M343" s="93" t="s">
        <v>830</v>
      </c>
      <c r="N343" s="94" t="s">
        <v>368</v>
      </c>
      <c r="O343" s="95" t="s">
        <v>368</v>
      </c>
    </row>
    <row r="344" spans="1:16" ht="15" customHeight="1" x14ac:dyDescent="0.35">
      <c r="A344" s="80" t="s">
        <v>368</v>
      </c>
      <c r="B344" s="54" t="b">
        <f t="shared" si="9"/>
        <v>0</v>
      </c>
      <c r="C344" s="85" t="s">
        <v>906</v>
      </c>
      <c r="D344" s="87" t="s">
        <v>133</v>
      </c>
      <c r="F344" s="87" t="s">
        <v>894</v>
      </c>
      <c r="I344" s="104">
        <v>44649</v>
      </c>
      <c r="J344" s="85" t="s">
        <v>864</v>
      </c>
      <c r="K344" s="85">
        <v>71980</v>
      </c>
      <c r="L344" s="88">
        <v>8237.5400000000009</v>
      </c>
      <c r="M344" s="88">
        <v>8237.5400000000009</v>
      </c>
      <c r="N344" s="96" t="s">
        <v>368</v>
      </c>
      <c r="O344" s="80" t="s">
        <v>368</v>
      </c>
    </row>
    <row r="345" spans="1:16" ht="15" customHeight="1" x14ac:dyDescent="0.35">
      <c r="A345" s="80" t="s">
        <v>368</v>
      </c>
      <c r="B345" s="54" t="b">
        <f t="shared" si="9"/>
        <v>0</v>
      </c>
      <c r="C345" s="85" t="s">
        <v>907</v>
      </c>
      <c r="D345" s="87" t="s">
        <v>137</v>
      </c>
      <c r="F345" s="87" t="s">
        <v>908</v>
      </c>
      <c r="I345" s="104">
        <v>44662</v>
      </c>
      <c r="J345" s="85" t="s">
        <v>864</v>
      </c>
      <c r="K345" s="85">
        <v>71937</v>
      </c>
      <c r="L345" s="88">
        <v>295763.78000000003</v>
      </c>
      <c r="M345" s="88">
        <v>295763.78000000003</v>
      </c>
      <c r="N345" s="96" t="s">
        <v>368</v>
      </c>
      <c r="O345" s="80" t="s">
        <v>368</v>
      </c>
    </row>
    <row r="346" spans="1:16" ht="15" customHeight="1" x14ac:dyDescent="0.35">
      <c r="A346" s="80" t="s">
        <v>368</v>
      </c>
      <c r="B346" s="54" t="b">
        <f t="shared" si="9"/>
        <v>0</v>
      </c>
      <c r="C346" s="85" t="s">
        <v>909</v>
      </c>
      <c r="D346" s="87" t="s">
        <v>133</v>
      </c>
      <c r="F346" s="87" t="s">
        <v>910</v>
      </c>
      <c r="I346" s="104">
        <v>44453</v>
      </c>
      <c r="J346" s="85" t="s">
        <v>864</v>
      </c>
      <c r="K346" s="85">
        <v>71980</v>
      </c>
      <c r="L346" s="88">
        <v>1162</v>
      </c>
      <c r="M346" s="88">
        <v>1162</v>
      </c>
      <c r="N346" s="96" t="s">
        <v>368</v>
      </c>
      <c r="O346" s="80" t="s">
        <v>368</v>
      </c>
    </row>
    <row r="347" spans="1:16" x14ac:dyDescent="0.35">
      <c r="A347" s="80" t="s">
        <v>368</v>
      </c>
      <c r="B347" s="54" t="b">
        <f t="shared" si="9"/>
        <v>0</v>
      </c>
      <c r="C347" s="97" t="s">
        <v>368</v>
      </c>
      <c r="D347" s="97" t="s">
        <v>368</v>
      </c>
      <c r="E347" s="97" t="s">
        <v>368</v>
      </c>
      <c r="F347" s="97" t="s">
        <v>368</v>
      </c>
      <c r="G347" s="97" t="s">
        <v>368</v>
      </c>
      <c r="H347" s="224"/>
      <c r="I347" s="97" t="s">
        <v>368</v>
      </c>
      <c r="J347" s="97" t="s">
        <v>368</v>
      </c>
      <c r="K347" s="98" t="s">
        <v>33</v>
      </c>
      <c r="L347" s="99">
        <v>305163.32</v>
      </c>
      <c r="M347" s="99">
        <v>305163.32</v>
      </c>
      <c r="N347" s="105" t="s">
        <v>368</v>
      </c>
      <c r="O347" s="80" t="s">
        <v>368</v>
      </c>
    </row>
    <row r="348" spans="1:16" x14ac:dyDescent="0.35">
      <c r="A348" s="81" t="s">
        <v>368</v>
      </c>
      <c r="B348" s="54" t="b">
        <f t="shared" si="9"/>
        <v>0</v>
      </c>
      <c r="C348" s="81" t="s">
        <v>368</v>
      </c>
      <c r="D348" s="81" t="s">
        <v>368</v>
      </c>
      <c r="E348" s="81" t="s">
        <v>368</v>
      </c>
      <c r="F348" s="81" t="s">
        <v>368</v>
      </c>
      <c r="G348" s="79" t="s">
        <v>368</v>
      </c>
      <c r="I348" s="81" t="s">
        <v>368</v>
      </c>
      <c r="J348" s="81" t="s">
        <v>368</v>
      </c>
      <c r="K348" s="89" t="s">
        <v>368</v>
      </c>
      <c r="L348" s="89" t="s">
        <v>368</v>
      </c>
      <c r="M348" s="89" t="s">
        <v>368</v>
      </c>
      <c r="N348" s="89" t="s">
        <v>368</v>
      </c>
      <c r="O348" s="83" t="s">
        <v>368</v>
      </c>
    </row>
    <row r="349" spans="1:16" x14ac:dyDescent="0.35">
      <c r="A349" s="84">
        <v>44684</v>
      </c>
      <c r="B349" s="54">
        <f t="shared" si="9"/>
        <v>44742</v>
      </c>
      <c r="D349" s="85" t="s">
        <v>911</v>
      </c>
      <c r="E349" s="86" t="s">
        <v>167</v>
      </c>
      <c r="F349" s="86" t="s">
        <v>208</v>
      </c>
      <c r="G349" s="87" t="s">
        <v>551</v>
      </c>
      <c r="I349" s="85" t="s">
        <v>209</v>
      </c>
      <c r="J349" s="85"/>
      <c r="K349" s="88">
        <v>14197.49</v>
      </c>
      <c r="L349" s="89" t="s">
        <v>368</v>
      </c>
      <c r="M349" s="90">
        <v>999287.38</v>
      </c>
      <c r="O349" s="83" t="s">
        <v>368</v>
      </c>
      <c r="P349" s="113" t="s">
        <v>143</v>
      </c>
    </row>
    <row r="350" spans="1:16" x14ac:dyDescent="0.35">
      <c r="A350" s="91" t="s">
        <v>368</v>
      </c>
      <c r="B350" s="54" t="b">
        <f t="shared" ref="B350:B413" si="10">IF(A350&lt;=44561,44561,IF(A350&lt;=44651,44651,IF(A350&lt;=44742,44742,IF(A350&lt;=44834,44834,IF(A350&lt;=44926,44926)))))</f>
        <v>0</v>
      </c>
      <c r="C350" s="92" t="s">
        <v>206</v>
      </c>
      <c r="D350" s="92" t="s">
        <v>857</v>
      </c>
      <c r="F350" s="92" t="s">
        <v>721</v>
      </c>
      <c r="I350" s="92" t="s">
        <v>858</v>
      </c>
      <c r="J350" s="92" t="s">
        <v>859</v>
      </c>
      <c r="K350" s="92" t="s">
        <v>860</v>
      </c>
      <c r="L350" s="93" t="s">
        <v>861</v>
      </c>
      <c r="M350" s="93" t="s">
        <v>830</v>
      </c>
      <c r="N350" s="94" t="s">
        <v>368</v>
      </c>
      <c r="O350" s="95" t="s">
        <v>368</v>
      </c>
    </row>
    <row r="351" spans="1:16" ht="15" customHeight="1" x14ac:dyDescent="0.35">
      <c r="A351" s="80" t="s">
        <v>368</v>
      </c>
      <c r="B351" s="54" t="b">
        <f t="shared" si="10"/>
        <v>0</v>
      </c>
      <c r="C351" s="85" t="s">
        <v>912</v>
      </c>
      <c r="D351" s="87" t="s">
        <v>133</v>
      </c>
      <c r="F351" s="87" t="s">
        <v>894</v>
      </c>
      <c r="I351" s="104">
        <v>44656</v>
      </c>
      <c r="J351" s="85" t="s">
        <v>864</v>
      </c>
      <c r="K351" s="85">
        <v>72534</v>
      </c>
      <c r="L351" s="88">
        <v>5819.89</v>
      </c>
      <c r="M351" s="88">
        <v>5819.89</v>
      </c>
      <c r="N351" s="96" t="s">
        <v>368</v>
      </c>
      <c r="O351" s="80" t="s">
        <v>368</v>
      </c>
    </row>
    <row r="352" spans="1:16" ht="15" customHeight="1" x14ac:dyDescent="0.35">
      <c r="A352" s="80" t="s">
        <v>368</v>
      </c>
      <c r="B352" s="54" t="b">
        <f t="shared" si="10"/>
        <v>0</v>
      </c>
      <c r="C352" s="85" t="s">
        <v>913</v>
      </c>
      <c r="D352" s="87" t="s">
        <v>133</v>
      </c>
      <c r="F352" s="87" t="s">
        <v>914</v>
      </c>
      <c r="I352" s="104">
        <v>44663</v>
      </c>
      <c r="J352" s="85" t="s">
        <v>864</v>
      </c>
      <c r="K352" s="85">
        <v>72534</v>
      </c>
      <c r="L352" s="88">
        <v>8377.6</v>
      </c>
      <c r="M352" s="88">
        <v>8377.6</v>
      </c>
      <c r="N352" s="96" t="s">
        <v>368</v>
      </c>
      <c r="O352" s="80" t="s">
        <v>368</v>
      </c>
    </row>
    <row r="353" spans="1:16" x14ac:dyDescent="0.35">
      <c r="A353" s="80" t="s">
        <v>368</v>
      </c>
      <c r="B353" s="54" t="b">
        <f t="shared" si="10"/>
        <v>0</v>
      </c>
      <c r="C353" s="97" t="s">
        <v>368</v>
      </c>
      <c r="D353" s="97" t="s">
        <v>368</v>
      </c>
      <c r="E353" s="97" t="s">
        <v>368</v>
      </c>
      <c r="F353" s="97" t="s">
        <v>368</v>
      </c>
      <c r="G353" s="97" t="s">
        <v>368</v>
      </c>
      <c r="H353" s="224"/>
      <c r="I353" s="97" t="s">
        <v>368</v>
      </c>
      <c r="J353" s="97" t="s">
        <v>368</v>
      </c>
      <c r="K353" s="98" t="s">
        <v>33</v>
      </c>
      <c r="L353" s="99">
        <v>14197.49</v>
      </c>
      <c r="M353" s="99">
        <v>14197.49</v>
      </c>
      <c r="N353" s="105" t="s">
        <v>368</v>
      </c>
      <c r="O353" s="80" t="s">
        <v>368</v>
      </c>
    </row>
    <row r="354" spans="1:16" x14ac:dyDescent="0.35">
      <c r="A354" s="84">
        <v>44686</v>
      </c>
      <c r="B354" s="54">
        <f t="shared" si="10"/>
        <v>44742</v>
      </c>
      <c r="D354" s="85" t="s">
        <v>915</v>
      </c>
      <c r="E354" s="86" t="s">
        <v>167</v>
      </c>
      <c r="F354" s="86" t="s">
        <v>208</v>
      </c>
      <c r="G354" s="87" t="s">
        <v>551</v>
      </c>
      <c r="I354" s="85" t="s">
        <v>209</v>
      </c>
      <c r="J354" s="85"/>
      <c r="K354" s="88">
        <v>6976.2</v>
      </c>
      <c r="L354" s="89" t="s">
        <v>368</v>
      </c>
      <c r="M354" s="90">
        <v>1006263.58</v>
      </c>
      <c r="O354" s="83" t="s">
        <v>368</v>
      </c>
      <c r="P354" s="113" t="s">
        <v>143</v>
      </c>
    </row>
    <row r="355" spans="1:16" x14ac:dyDescent="0.35">
      <c r="A355" s="91" t="s">
        <v>368</v>
      </c>
      <c r="B355" s="54" t="b">
        <f t="shared" si="10"/>
        <v>0</v>
      </c>
      <c r="C355" s="92" t="s">
        <v>206</v>
      </c>
      <c r="D355" s="92" t="s">
        <v>857</v>
      </c>
      <c r="F355" s="92" t="s">
        <v>721</v>
      </c>
      <c r="I355" s="92" t="s">
        <v>858</v>
      </c>
      <c r="J355" s="92" t="s">
        <v>859</v>
      </c>
      <c r="K355" s="92" t="s">
        <v>860</v>
      </c>
      <c r="L355" s="93" t="s">
        <v>861</v>
      </c>
      <c r="M355" s="93" t="s">
        <v>830</v>
      </c>
      <c r="N355" s="94" t="s">
        <v>368</v>
      </c>
      <c r="O355" s="95" t="s">
        <v>368</v>
      </c>
    </row>
    <row r="356" spans="1:16" ht="15" customHeight="1" x14ac:dyDescent="0.35">
      <c r="A356" s="80" t="s">
        <v>368</v>
      </c>
      <c r="B356" s="54" t="b">
        <f t="shared" si="10"/>
        <v>0</v>
      </c>
      <c r="C356" s="85" t="s">
        <v>916</v>
      </c>
      <c r="D356" s="87" t="s">
        <v>133</v>
      </c>
      <c r="F356" s="87" t="s">
        <v>917</v>
      </c>
      <c r="I356" s="104">
        <v>44670</v>
      </c>
      <c r="J356" s="85" t="s">
        <v>864</v>
      </c>
      <c r="K356" s="85">
        <v>72534</v>
      </c>
      <c r="L356" s="88">
        <v>6976.2</v>
      </c>
      <c r="M356" s="88">
        <v>6976.2</v>
      </c>
      <c r="N356" s="96" t="s">
        <v>368</v>
      </c>
      <c r="O356" s="80" t="s">
        <v>368</v>
      </c>
    </row>
    <row r="357" spans="1:16" x14ac:dyDescent="0.35">
      <c r="A357" s="80" t="s">
        <v>368</v>
      </c>
      <c r="B357" s="54" t="b">
        <f t="shared" si="10"/>
        <v>0</v>
      </c>
      <c r="C357" s="97" t="s">
        <v>368</v>
      </c>
      <c r="D357" s="97" t="s">
        <v>368</v>
      </c>
      <c r="E357" s="97" t="s">
        <v>368</v>
      </c>
      <c r="F357" s="97" t="s">
        <v>368</v>
      </c>
      <c r="G357" s="97" t="s">
        <v>368</v>
      </c>
      <c r="H357" s="224"/>
      <c r="I357" s="97" t="s">
        <v>368</v>
      </c>
      <c r="J357" s="97" t="s">
        <v>368</v>
      </c>
      <c r="K357" s="98" t="s">
        <v>33</v>
      </c>
      <c r="L357" s="99">
        <v>6976.2</v>
      </c>
      <c r="M357" s="99">
        <v>6976.2</v>
      </c>
      <c r="N357" s="105" t="s">
        <v>368</v>
      </c>
      <c r="O357" s="80" t="s">
        <v>368</v>
      </c>
    </row>
    <row r="358" spans="1:16" x14ac:dyDescent="0.35">
      <c r="A358" s="84">
        <v>44694</v>
      </c>
      <c r="B358" s="54">
        <f t="shared" si="10"/>
        <v>44742</v>
      </c>
      <c r="D358" s="85" t="s">
        <v>918</v>
      </c>
      <c r="E358" s="86" t="s">
        <v>167</v>
      </c>
      <c r="F358" s="86" t="s">
        <v>208</v>
      </c>
      <c r="G358" s="87" t="s">
        <v>551</v>
      </c>
      <c r="I358" s="85" t="s">
        <v>209</v>
      </c>
      <c r="J358" s="85"/>
      <c r="K358" s="88">
        <v>263822.23</v>
      </c>
      <c r="L358" s="89" t="s">
        <v>368</v>
      </c>
      <c r="M358" s="90">
        <v>1270085.81</v>
      </c>
      <c r="O358" s="83" t="s">
        <v>368</v>
      </c>
      <c r="P358" s="113" t="s">
        <v>143</v>
      </c>
    </row>
    <row r="359" spans="1:16" x14ac:dyDescent="0.35">
      <c r="A359" s="91" t="s">
        <v>368</v>
      </c>
      <c r="B359" s="54" t="b">
        <f t="shared" si="10"/>
        <v>0</v>
      </c>
      <c r="C359" s="92" t="s">
        <v>206</v>
      </c>
      <c r="D359" s="92" t="s">
        <v>857</v>
      </c>
      <c r="F359" s="92" t="s">
        <v>721</v>
      </c>
      <c r="I359" s="92" t="s">
        <v>858</v>
      </c>
      <c r="J359" s="92" t="s">
        <v>859</v>
      </c>
      <c r="K359" s="92" t="s">
        <v>860</v>
      </c>
      <c r="L359" s="93" t="s">
        <v>861</v>
      </c>
      <c r="M359" s="93" t="s">
        <v>830</v>
      </c>
      <c r="N359" s="94" t="s">
        <v>368</v>
      </c>
      <c r="O359" s="95" t="s">
        <v>368</v>
      </c>
    </row>
    <row r="360" spans="1:16" ht="15" customHeight="1" x14ac:dyDescent="0.35">
      <c r="A360" s="80" t="s">
        <v>368</v>
      </c>
      <c r="B360" s="54" t="b">
        <f t="shared" si="10"/>
        <v>0</v>
      </c>
      <c r="C360" s="85" t="s">
        <v>919</v>
      </c>
      <c r="D360" s="87" t="s">
        <v>137</v>
      </c>
      <c r="F360" s="87" t="s">
        <v>920</v>
      </c>
      <c r="I360" s="104">
        <v>44693</v>
      </c>
      <c r="J360" s="85" t="s">
        <v>864</v>
      </c>
      <c r="K360" s="85">
        <v>72482</v>
      </c>
      <c r="L360" s="88">
        <v>263822.23</v>
      </c>
      <c r="M360" s="88">
        <v>263822.23</v>
      </c>
      <c r="N360" s="96" t="s">
        <v>368</v>
      </c>
      <c r="O360" s="80" t="s">
        <v>368</v>
      </c>
    </row>
    <row r="361" spans="1:16" x14ac:dyDescent="0.35">
      <c r="A361" s="80" t="s">
        <v>368</v>
      </c>
      <c r="B361" s="54" t="b">
        <f t="shared" si="10"/>
        <v>0</v>
      </c>
      <c r="C361" s="97" t="s">
        <v>368</v>
      </c>
      <c r="D361" s="97" t="s">
        <v>368</v>
      </c>
      <c r="E361" s="97" t="s">
        <v>368</v>
      </c>
      <c r="F361" s="97" t="s">
        <v>368</v>
      </c>
      <c r="G361" s="97" t="s">
        <v>368</v>
      </c>
      <c r="H361" s="224"/>
      <c r="I361" s="97" t="s">
        <v>368</v>
      </c>
      <c r="J361" s="97" t="s">
        <v>368</v>
      </c>
      <c r="K361" s="98" t="s">
        <v>33</v>
      </c>
      <c r="L361" s="99">
        <v>263822.23</v>
      </c>
      <c r="M361" s="99">
        <v>263822.23</v>
      </c>
      <c r="N361" s="105" t="s">
        <v>368</v>
      </c>
      <c r="O361" s="80" t="s">
        <v>368</v>
      </c>
    </row>
    <row r="362" spans="1:16" x14ac:dyDescent="0.35">
      <c r="A362" s="81" t="s">
        <v>368</v>
      </c>
      <c r="B362" s="54" t="b">
        <f t="shared" si="10"/>
        <v>0</v>
      </c>
      <c r="C362" s="81" t="s">
        <v>368</v>
      </c>
      <c r="D362" s="81" t="s">
        <v>368</v>
      </c>
      <c r="E362" s="81" t="s">
        <v>368</v>
      </c>
      <c r="F362" s="81" t="s">
        <v>368</v>
      </c>
      <c r="G362" s="79" t="s">
        <v>368</v>
      </c>
      <c r="I362" s="81" t="s">
        <v>368</v>
      </c>
      <c r="J362" s="81" t="s">
        <v>368</v>
      </c>
      <c r="K362" s="89" t="s">
        <v>368</v>
      </c>
      <c r="L362" s="89" t="s">
        <v>368</v>
      </c>
      <c r="M362" s="89" t="s">
        <v>368</v>
      </c>
      <c r="N362" s="89" t="s">
        <v>368</v>
      </c>
      <c r="O362" s="83" t="s">
        <v>368</v>
      </c>
    </row>
    <row r="363" spans="1:16" x14ac:dyDescent="0.35">
      <c r="A363" s="84">
        <v>44720</v>
      </c>
      <c r="B363" s="54">
        <f t="shared" si="10"/>
        <v>44742</v>
      </c>
      <c r="D363" s="85" t="s">
        <v>921</v>
      </c>
      <c r="E363" s="86" t="s">
        <v>167</v>
      </c>
      <c r="F363" s="86" t="s">
        <v>208</v>
      </c>
      <c r="G363" s="87" t="s">
        <v>551</v>
      </c>
      <c r="I363" s="85" t="s">
        <v>209</v>
      </c>
      <c r="J363" s="85"/>
      <c r="K363" s="88">
        <v>23882.3</v>
      </c>
      <c r="L363" s="89" t="s">
        <v>368</v>
      </c>
      <c r="M363" s="90">
        <v>1293968.1100000001</v>
      </c>
      <c r="O363" s="83" t="s">
        <v>368</v>
      </c>
      <c r="P363" s="113" t="s">
        <v>143</v>
      </c>
    </row>
    <row r="364" spans="1:16" x14ac:dyDescent="0.35">
      <c r="A364" s="91" t="s">
        <v>368</v>
      </c>
      <c r="B364" s="54" t="b">
        <f t="shared" si="10"/>
        <v>0</v>
      </c>
      <c r="C364" s="92" t="s">
        <v>206</v>
      </c>
      <c r="D364" s="92" t="s">
        <v>857</v>
      </c>
      <c r="F364" s="92" t="s">
        <v>721</v>
      </c>
      <c r="I364" s="92" t="s">
        <v>858</v>
      </c>
      <c r="J364" s="92" t="s">
        <v>859</v>
      </c>
      <c r="K364" s="92" t="s">
        <v>860</v>
      </c>
      <c r="L364" s="93" t="s">
        <v>861</v>
      </c>
      <c r="M364" s="93" t="s">
        <v>830</v>
      </c>
      <c r="N364" s="94" t="s">
        <v>368</v>
      </c>
      <c r="O364" s="95" t="s">
        <v>368</v>
      </c>
    </row>
    <row r="365" spans="1:16" ht="15" customHeight="1" x14ac:dyDescent="0.35">
      <c r="A365" s="80" t="s">
        <v>368</v>
      </c>
      <c r="B365" s="54" t="b">
        <f t="shared" si="10"/>
        <v>0</v>
      </c>
      <c r="C365" s="85" t="s">
        <v>922</v>
      </c>
      <c r="D365" s="87" t="s">
        <v>133</v>
      </c>
      <c r="F365" s="87" t="s">
        <v>923</v>
      </c>
      <c r="I365" s="104">
        <v>44677</v>
      </c>
      <c r="J365" s="85" t="s">
        <v>864</v>
      </c>
      <c r="K365" s="85">
        <v>73095</v>
      </c>
      <c r="L365" s="88">
        <v>8030.48</v>
      </c>
      <c r="M365" s="88">
        <v>8030.48</v>
      </c>
      <c r="N365" s="96" t="s">
        <v>368</v>
      </c>
      <c r="O365" s="80" t="s">
        <v>368</v>
      </c>
    </row>
    <row r="366" spans="1:16" ht="15" customHeight="1" x14ac:dyDescent="0.35">
      <c r="A366" s="80" t="s">
        <v>368</v>
      </c>
      <c r="B366" s="54" t="b">
        <f t="shared" si="10"/>
        <v>0</v>
      </c>
      <c r="C366" s="85" t="s">
        <v>924</v>
      </c>
      <c r="D366" s="87" t="s">
        <v>133</v>
      </c>
      <c r="F366" s="87" t="s">
        <v>925</v>
      </c>
      <c r="I366" s="104">
        <v>44684</v>
      </c>
      <c r="J366" s="85" t="s">
        <v>864</v>
      </c>
      <c r="K366" s="85">
        <v>73095</v>
      </c>
      <c r="L366" s="88">
        <v>8916.24</v>
      </c>
      <c r="M366" s="88">
        <v>8916.24</v>
      </c>
      <c r="N366" s="96" t="s">
        <v>368</v>
      </c>
      <c r="O366" s="80" t="s">
        <v>368</v>
      </c>
    </row>
    <row r="367" spans="1:16" ht="15" customHeight="1" x14ac:dyDescent="0.35">
      <c r="A367" s="80" t="s">
        <v>368</v>
      </c>
      <c r="B367" s="54" t="b">
        <f t="shared" si="10"/>
        <v>0</v>
      </c>
      <c r="C367" s="85" t="s">
        <v>926</v>
      </c>
      <c r="D367" s="87" t="s">
        <v>133</v>
      </c>
      <c r="F367" s="87" t="s">
        <v>925</v>
      </c>
      <c r="I367" s="104">
        <v>44690</v>
      </c>
      <c r="J367" s="85" t="s">
        <v>864</v>
      </c>
      <c r="K367" s="85">
        <v>73095</v>
      </c>
      <c r="L367" s="88">
        <v>6935.58</v>
      </c>
      <c r="M367" s="88">
        <v>6935.58</v>
      </c>
      <c r="N367" s="96" t="s">
        <v>368</v>
      </c>
      <c r="O367" s="80" t="s">
        <v>368</v>
      </c>
    </row>
    <row r="368" spans="1:16" x14ac:dyDescent="0.35">
      <c r="A368" s="80" t="s">
        <v>368</v>
      </c>
      <c r="B368" s="54" t="b">
        <f t="shared" si="10"/>
        <v>0</v>
      </c>
      <c r="C368" s="97" t="s">
        <v>368</v>
      </c>
      <c r="D368" s="97" t="s">
        <v>368</v>
      </c>
      <c r="E368" s="97" t="s">
        <v>368</v>
      </c>
      <c r="F368" s="97" t="s">
        <v>368</v>
      </c>
      <c r="G368" s="97" t="s">
        <v>368</v>
      </c>
      <c r="H368" s="224"/>
      <c r="I368" s="97" t="s">
        <v>368</v>
      </c>
      <c r="J368" s="97" t="s">
        <v>368</v>
      </c>
      <c r="K368" s="98" t="s">
        <v>33</v>
      </c>
      <c r="L368" s="99">
        <v>23882.3</v>
      </c>
      <c r="M368" s="99">
        <v>23882.3</v>
      </c>
      <c r="N368" s="105" t="s">
        <v>368</v>
      </c>
      <c r="O368" s="80" t="s">
        <v>368</v>
      </c>
    </row>
    <row r="369" spans="1:16" x14ac:dyDescent="0.35">
      <c r="A369" s="84">
        <v>44722</v>
      </c>
      <c r="B369" s="54">
        <f t="shared" si="10"/>
        <v>44742</v>
      </c>
      <c r="D369" s="85" t="s">
        <v>927</v>
      </c>
      <c r="E369" s="86" t="s">
        <v>167</v>
      </c>
      <c r="F369" s="86" t="s">
        <v>208</v>
      </c>
      <c r="G369" s="87" t="s">
        <v>551</v>
      </c>
      <c r="I369" s="85" t="s">
        <v>209</v>
      </c>
      <c r="J369" s="85"/>
      <c r="K369" s="88">
        <v>15832.48</v>
      </c>
      <c r="L369" s="89" t="s">
        <v>368</v>
      </c>
      <c r="M369" s="90">
        <v>1309800.5900000001</v>
      </c>
      <c r="O369" s="83" t="s">
        <v>368</v>
      </c>
      <c r="P369" s="113" t="s">
        <v>143</v>
      </c>
    </row>
    <row r="370" spans="1:16" x14ac:dyDescent="0.35">
      <c r="A370" s="91" t="s">
        <v>368</v>
      </c>
      <c r="B370" s="54" t="b">
        <f t="shared" si="10"/>
        <v>0</v>
      </c>
      <c r="C370" s="92" t="s">
        <v>206</v>
      </c>
      <c r="D370" s="92" t="s">
        <v>857</v>
      </c>
      <c r="F370" s="92" t="s">
        <v>721</v>
      </c>
      <c r="I370" s="92" t="s">
        <v>858</v>
      </c>
      <c r="J370" s="92" t="s">
        <v>859</v>
      </c>
      <c r="K370" s="92" t="s">
        <v>860</v>
      </c>
      <c r="L370" s="93" t="s">
        <v>861</v>
      </c>
      <c r="M370" s="93" t="s">
        <v>830</v>
      </c>
      <c r="N370" s="94" t="s">
        <v>368</v>
      </c>
      <c r="O370" s="95" t="s">
        <v>368</v>
      </c>
    </row>
    <row r="371" spans="1:16" ht="15" customHeight="1" x14ac:dyDescent="0.35">
      <c r="A371" s="80" t="s">
        <v>368</v>
      </c>
      <c r="B371" s="54" t="b">
        <f t="shared" si="10"/>
        <v>0</v>
      </c>
      <c r="C371" s="85" t="s">
        <v>928</v>
      </c>
      <c r="D371" s="87" t="s">
        <v>133</v>
      </c>
      <c r="F371" s="87" t="s">
        <v>929</v>
      </c>
      <c r="I371" s="104">
        <v>44705</v>
      </c>
      <c r="J371" s="85" t="s">
        <v>864</v>
      </c>
      <c r="K371" s="85">
        <v>73095</v>
      </c>
      <c r="L371" s="88">
        <v>1546.29</v>
      </c>
      <c r="M371" s="88">
        <v>1546.29</v>
      </c>
      <c r="N371" s="96" t="s">
        <v>368</v>
      </c>
      <c r="O371" s="80" t="s">
        <v>368</v>
      </c>
    </row>
    <row r="372" spans="1:16" ht="15" customHeight="1" x14ac:dyDescent="0.35">
      <c r="A372" s="80" t="s">
        <v>368</v>
      </c>
      <c r="B372" s="54" t="b">
        <f t="shared" si="10"/>
        <v>0</v>
      </c>
      <c r="C372" s="85" t="s">
        <v>930</v>
      </c>
      <c r="D372" s="87" t="s">
        <v>133</v>
      </c>
      <c r="F372" s="87" t="s">
        <v>931</v>
      </c>
      <c r="I372" s="104">
        <v>44705</v>
      </c>
      <c r="J372" s="85" t="s">
        <v>864</v>
      </c>
      <c r="K372" s="85">
        <v>73095</v>
      </c>
      <c r="L372" s="88">
        <v>6042.4</v>
      </c>
      <c r="M372" s="88">
        <v>6042.4</v>
      </c>
      <c r="N372" s="96" t="s">
        <v>368</v>
      </c>
      <c r="O372" s="80" t="s">
        <v>368</v>
      </c>
    </row>
    <row r="373" spans="1:16" ht="15" customHeight="1" x14ac:dyDescent="0.35">
      <c r="A373" s="80" t="s">
        <v>368</v>
      </c>
      <c r="B373" s="54" t="b">
        <f t="shared" si="10"/>
        <v>0</v>
      </c>
      <c r="C373" s="85" t="s">
        <v>932</v>
      </c>
      <c r="D373" s="87" t="s">
        <v>133</v>
      </c>
      <c r="F373" s="87" t="s">
        <v>931</v>
      </c>
      <c r="I373" s="104">
        <v>44713</v>
      </c>
      <c r="J373" s="85" t="s">
        <v>864</v>
      </c>
      <c r="K373" s="85">
        <v>73095</v>
      </c>
      <c r="L373" s="88">
        <v>7579.79</v>
      </c>
      <c r="M373" s="88">
        <v>7579.79</v>
      </c>
      <c r="N373" s="96" t="s">
        <v>368</v>
      </c>
      <c r="O373" s="80" t="s">
        <v>368</v>
      </c>
    </row>
    <row r="374" spans="1:16" ht="15" customHeight="1" x14ac:dyDescent="0.35">
      <c r="A374" s="80" t="s">
        <v>368</v>
      </c>
      <c r="B374" s="54" t="b">
        <f t="shared" si="10"/>
        <v>0</v>
      </c>
      <c r="C374" s="85" t="s">
        <v>933</v>
      </c>
      <c r="D374" s="87" t="s">
        <v>133</v>
      </c>
      <c r="F374" s="87" t="s">
        <v>934</v>
      </c>
      <c r="I374" s="104">
        <v>44713</v>
      </c>
      <c r="J374" s="85" t="s">
        <v>864</v>
      </c>
      <c r="K374" s="85">
        <v>73095</v>
      </c>
      <c r="L374" s="88">
        <v>664</v>
      </c>
      <c r="M374" s="88">
        <v>664</v>
      </c>
      <c r="N374" s="96" t="s">
        <v>368</v>
      </c>
      <c r="O374" s="80" t="s">
        <v>368</v>
      </c>
    </row>
    <row r="375" spans="1:16" x14ac:dyDescent="0.35">
      <c r="A375" s="80" t="s">
        <v>368</v>
      </c>
      <c r="B375" s="54" t="b">
        <f t="shared" si="10"/>
        <v>0</v>
      </c>
      <c r="C375" s="97" t="s">
        <v>368</v>
      </c>
      <c r="D375" s="97" t="s">
        <v>368</v>
      </c>
      <c r="E375" s="97" t="s">
        <v>368</v>
      </c>
      <c r="F375" s="97" t="s">
        <v>368</v>
      </c>
      <c r="G375" s="97" t="s">
        <v>368</v>
      </c>
      <c r="H375" s="224"/>
      <c r="I375" s="97" t="s">
        <v>368</v>
      </c>
      <c r="J375" s="97" t="s">
        <v>368</v>
      </c>
      <c r="K375" s="98" t="s">
        <v>33</v>
      </c>
      <c r="L375" s="99">
        <v>15832.48</v>
      </c>
      <c r="M375" s="99">
        <v>15832.48</v>
      </c>
      <c r="N375" s="105" t="s">
        <v>368</v>
      </c>
      <c r="O375" s="80" t="s">
        <v>368</v>
      </c>
    </row>
    <row r="376" spans="1:16" x14ac:dyDescent="0.35">
      <c r="A376" s="84">
        <v>44735</v>
      </c>
      <c r="B376" s="54">
        <f t="shared" si="10"/>
        <v>44742</v>
      </c>
      <c r="D376" s="85" t="s">
        <v>935</v>
      </c>
      <c r="E376" s="86" t="s">
        <v>167</v>
      </c>
      <c r="F376" s="86" t="s">
        <v>208</v>
      </c>
      <c r="G376" s="87" t="s">
        <v>551</v>
      </c>
      <c r="I376" s="85" t="s">
        <v>209</v>
      </c>
      <c r="J376" s="85"/>
      <c r="K376" s="88">
        <v>6042.4</v>
      </c>
      <c r="L376" s="89" t="s">
        <v>368</v>
      </c>
      <c r="M376" s="90">
        <v>1315842.99</v>
      </c>
      <c r="O376" s="83" t="s">
        <v>368</v>
      </c>
      <c r="P376" s="113" t="s">
        <v>143</v>
      </c>
    </row>
    <row r="377" spans="1:16" x14ac:dyDescent="0.35">
      <c r="A377" s="91" t="s">
        <v>368</v>
      </c>
      <c r="B377" s="54" t="b">
        <f t="shared" si="10"/>
        <v>0</v>
      </c>
      <c r="C377" s="92" t="s">
        <v>206</v>
      </c>
      <c r="D377" s="92" t="s">
        <v>857</v>
      </c>
      <c r="F377" s="92" t="s">
        <v>721</v>
      </c>
      <c r="I377" s="92" t="s">
        <v>858</v>
      </c>
      <c r="J377" s="92" t="s">
        <v>859</v>
      </c>
      <c r="K377" s="92" t="s">
        <v>860</v>
      </c>
      <c r="L377" s="93" t="s">
        <v>861</v>
      </c>
      <c r="M377" s="93" t="s">
        <v>830</v>
      </c>
      <c r="N377" s="94" t="s">
        <v>368</v>
      </c>
      <c r="O377" s="95" t="s">
        <v>368</v>
      </c>
    </row>
    <row r="378" spans="1:16" ht="15" customHeight="1" x14ac:dyDescent="0.35">
      <c r="A378" s="80" t="s">
        <v>368</v>
      </c>
      <c r="B378" s="54" t="b">
        <f t="shared" si="10"/>
        <v>0</v>
      </c>
      <c r="C378" s="85" t="s">
        <v>936</v>
      </c>
      <c r="D378" s="87" t="s">
        <v>133</v>
      </c>
      <c r="F378" s="87" t="s">
        <v>925</v>
      </c>
      <c r="I378" s="104">
        <v>44726</v>
      </c>
      <c r="J378" s="85" t="s">
        <v>864</v>
      </c>
      <c r="K378" s="85">
        <v>73373</v>
      </c>
      <c r="L378" s="88">
        <v>6042.4</v>
      </c>
      <c r="M378" s="88">
        <v>6042.4</v>
      </c>
      <c r="N378" s="96" t="s">
        <v>368</v>
      </c>
      <c r="O378" s="80" t="s">
        <v>368</v>
      </c>
    </row>
    <row r="379" spans="1:16" x14ac:dyDescent="0.35">
      <c r="A379" s="80" t="s">
        <v>368</v>
      </c>
      <c r="B379" s="54" t="b">
        <f t="shared" si="10"/>
        <v>0</v>
      </c>
      <c r="C379" s="97" t="s">
        <v>368</v>
      </c>
      <c r="D379" s="97" t="s">
        <v>368</v>
      </c>
      <c r="E379" s="97" t="s">
        <v>368</v>
      </c>
      <c r="F379" s="97" t="s">
        <v>368</v>
      </c>
      <c r="G379" s="97" t="s">
        <v>368</v>
      </c>
      <c r="H379" s="224"/>
      <c r="I379" s="97" t="s">
        <v>368</v>
      </c>
      <c r="J379" s="97" t="s">
        <v>368</v>
      </c>
      <c r="K379" s="98" t="s">
        <v>33</v>
      </c>
      <c r="L379" s="99">
        <v>6042.4</v>
      </c>
      <c r="M379" s="99">
        <v>6042.4</v>
      </c>
      <c r="N379" s="105" t="s">
        <v>368</v>
      </c>
      <c r="O379" s="80" t="s">
        <v>368</v>
      </c>
    </row>
    <row r="380" spans="1:16" x14ac:dyDescent="0.35">
      <c r="A380" s="84">
        <v>44736</v>
      </c>
      <c r="B380" s="54">
        <f t="shared" si="10"/>
        <v>44742</v>
      </c>
      <c r="D380" s="85" t="s">
        <v>937</v>
      </c>
      <c r="E380" s="86" t="s">
        <v>167</v>
      </c>
      <c r="F380" s="86" t="s">
        <v>208</v>
      </c>
      <c r="G380" s="87" t="s">
        <v>551</v>
      </c>
      <c r="I380" s="85" t="s">
        <v>209</v>
      </c>
      <c r="J380" s="85"/>
      <c r="K380" s="88">
        <v>304533.17</v>
      </c>
      <c r="L380" s="89" t="s">
        <v>368</v>
      </c>
      <c r="M380" s="90">
        <v>1620376.16</v>
      </c>
      <c r="O380" s="83" t="s">
        <v>368</v>
      </c>
      <c r="P380" s="113" t="s">
        <v>143</v>
      </c>
    </row>
    <row r="381" spans="1:16" x14ac:dyDescent="0.35">
      <c r="A381" s="91" t="s">
        <v>368</v>
      </c>
      <c r="B381" s="54" t="b">
        <f t="shared" si="10"/>
        <v>0</v>
      </c>
      <c r="C381" s="92" t="s">
        <v>206</v>
      </c>
      <c r="D381" s="92" t="s">
        <v>857</v>
      </c>
      <c r="F381" s="92" t="s">
        <v>721</v>
      </c>
      <c r="I381" s="92" t="s">
        <v>858</v>
      </c>
      <c r="J381" s="92" t="s">
        <v>859</v>
      </c>
      <c r="K381" s="92" t="s">
        <v>860</v>
      </c>
      <c r="L381" s="93" t="s">
        <v>861</v>
      </c>
      <c r="M381" s="93" t="s">
        <v>830</v>
      </c>
      <c r="N381" s="94" t="s">
        <v>368</v>
      </c>
      <c r="O381" s="95" t="s">
        <v>368</v>
      </c>
    </row>
    <row r="382" spans="1:16" ht="15" customHeight="1" x14ac:dyDescent="0.35">
      <c r="A382" s="80" t="s">
        <v>368</v>
      </c>
      <c r="B382" s="54" t="b">
        <f t="shared" si="10"/>
        <v>0</v>
      </c>
      <c r="C382" s="85" t="s">
        <v>938</v>
      </c>
      <c r="D382" s="87" t="s">
        <v>137</v>
      </c>
      <c r="F382" s="87" t="s">
        <v>920</v>
      </c>
      <c r="I382" s="104">
        <v>44726</v>
      </c>
      <c r="J382" s="85" t="s">
        <v>864</v>
      </c>
      <c r="K382" s="85">
        <v>73339</v>
      </c>
      <c r="L382" s="88">
        <v>297925.12</v>
      </c>
      <c r="M382" s="88">
        <v>297925.12</v>
      </c>
      <c r="N382" s="96" t="s">
        <v>368</v>
      </c>
      <c r="O382" s="80" t="s">
        <v>368</v>
      </c>
    </row>
    <row r="383" spans="1:16" ht="15" customHeight="1" x14ac:dyDescent="0.35">
      <c r="A383" s="80" t="s">
        <v>368</v>
      </c>
      <c r="B383" s="54" t="b">
        <f t="shared" si="10"/>
        <v>0</v>
      </c>
      <c r="C383" s="85" t="s">
        <v>939</v>
      </c>
      <c r="D383" s="87" t="s">
        <v>133</v>
      </c>
      <c r="F383" s="87" t="s">
        <v>940</v>
      </c>
      <c r="I383" s="104">
        <v>44719</v>
      </c>
      <c r="J383" s="85" t="s">
        <v>864</v>
      </c>
      <c r="K383" s="85">
        <v>73373</v>
      </c>
      <c r="L383" s="88">
        <v>6608.05</v>
      </c>
      <c r="M383" s="88">
        <v>6608.05</v>
      </c>
      <c r="N383" s="96" t="s">
        <v>368</v>
      </c>
      <c r="O383" s="80" t="s">
        <v>368</v>
      </c>
    </row>
    <row r="384" spans="1:16" x14ac:dyDescent="0.35">
      <c r="A384" s="80" t="s">
        <v>368</v>
      </c>
      <c r="B384" s="54" t="b">
        <f t="shared" si="10"/>
        <v>0</v>
      </c>
      <c r="C384" s="97" t="s">
        <v>368</v>
      </c>
      <c r="D384" s="97" t="s">
        <v>368</v>
      </c>
      <c r="E384" s="97" t="s">
        <v>368</v>
      </c>
      <c r="F384" s="97" t="s">
        <v>368</v>
      </c>
      <c r="G384" s="97" t="s">
        <v>368</v>
      </c>
      <c r="H384" s="224"/>
      <c r="I384" s="97" t="s">
        <v>368</v>
      </c>
      <c r="J384" s="97" t="s">
        <v>368</v>
      </c>
      <c r="K384" s="98" t="s">
        <v>33</v>
      </c>
      <c r="L384" s="99">
        <v>304533.17</v>
      </c>
      <c r="M384" s="99">
        <v>304533.17</v>
      </c>
      <c r="N384" s="105" t="s">
        <v>368</v>
      </c>
      <c r="O384" s="80" t="s">
        <v>368</v>
      </c>
    </row>
    <row r="385" spans="1:16" x14ac:dyDescent="0.35">
      <c r="A385" s="81" t="s">
        <v>368</v>
      </c>
      <c r="B385" s="54" t="b">
        <f t="shared" si="10"/>
        <v>0</v>
      </c>
      <c r="C385" s="81" t="s">
        <v>368</v>
      </c>
      <c r="D385" s="81" t="s">
        <v>368</v>
      </c>
      <c r="E385" s="81" t="s">
        <v>368</v>
      </c>
      <c r="F385" s="81" t="s">
        <v>368</v>
      </c>
      <c r="G385" s="79" t="s">
        <v>368</v>
      </c>
      <c r="I385" s="81" t="s">
        <v>368</v>
      </c>
      <c r="J385" s="81" t="s">
        <v>368</v>
      </c>
      <c r="K385" s="89" t="s">
        <v>368</v>
      </c>
      <c r="L385" s="89" t="s">
        <v>368</v>
      </c>
      <c r="M385" s="89" t="s">
        <v>368</v>
      </c>
      <c r="N385" s="89" t="s">
        <v>368</v>
      </c>
      <c r="O385" s="83" t="s">
        <v>368</v>
      </c>
    </row>
    <row r="386" spans="1:16" x14ac:dyDescent="0.35">
      <c r="A386" s="84">
        <v>44749</v>
      </c>
      <c r="B386" s="54">
        <f t="shared" si="10"/>
        <v>44834</v>
      </c>
      <c r="D386" s="85" t="s">
        <v>941</v>
      </c>
      <c r="E386" s="86" t="s">
        <v>167</v>
      </c>
      <c r="F386" s="86" t="s">
        <v>208</v>
      </c>
      <c r="G386" s="87" t="s">
        <v>551</v>
      </c>
      <c r="I386" s="85" t="s">
        <v>209</v>
      </c>
      <c r="J386" s="85"/>
      <c r="K386" s="88">
        <v>7411.9</v>
      </c>
      <c r="L386" s="89" t="s">
        <v>368</v>
      </c>
      <c r="M386" s="90">
        <v>1627788.06</v>
      </c>
      <c r="O386" s="83" t="s">
        <v>368</v>
      </c>
      <c r="P386" s="113" t="s">
        <v>144</v>
      </c>
    </row>
    <row r="387" spans="1:16" x14ac:dyDescent="0.35">
      <c r="A387" s="91" t="s">
        <v>368</v>
      </c>
      <c r="B387" s="54" t="b">
        <f t="shared" si="10"/>
        <v>0</v>
      </c>
      <c r="C387" s="92" t="s">
        <v>206</v>
      </c>
      <c r="D387" s="92" t="s">
        <v>857</v>
      </c>
      <c r="F387" s="92" t="s">
        <v>721</v>
      </c>
      <c r="I387" s="92" t="s">
        <v>858</v>
      </c>
      <c r="J387" s="92" t="s">
        <v>859</v>
      </c>
      <c r="K387" s="92" t="s">
        <v>860</v>
      </c>
      <c r="L387" s="93" t="s">
        <v>861</v>
      </c>
      <c r="M387" s="93" t="s">
        <v>830</v>
      </c>
      <c r="N387" s="94" t="s">
        <v>368</v>
      </c>
      <c r="O387" s="95" t="s">
        <v>368</v>
      </c>
    </row>
    <row r="388" spans="1:16" ht="15" customHeight="1" x14ac:dyDescent="0.35">
      <c r="A388" s="80" t="s">
        <v>368</v>
      </c>
      <c r="B388" s="54" t="b">
        <f t="shared" si="10"/>
        <v>0</v>
      </c>
      <c r="C388" s="85" t="s">
        <v>942</v>
      </c>
      <c r="D388" s="87" t="s">
        <v>133</v>
      </c>
      <c r="F388" s="87" t="s">
        <v>925</v>
      </c>
      <c r="I388" s="104">
        <v>44733</v>
      </c>
      <c r="J388" s="85" t="s">
        <v>864</v>
      </c>
      <c r="K388" s="85">
        <v>73681</v>
      </c>
      <c r="L388" s="88">
        <v>7411.9</v>
      </c>
      <c r="M388" s="88">
        <v>7411.9</v>
      </c>
      <c r="N388" s="96" t="s">
        <v>368</v>
      </c>
      <c r="O388" s="80" t="s">
        <v>368</v>
      </c>
    </row>
    <row r="389" spans="1:16" x14ac:dyDescent="0.35">
      <c r="A389" s="80" t="s">
        <v>368</v>
      </c>
      <c r="B389" s="54" t="b">
        <f t="shared" si="10"/>
        <v>0</v>
      </c>
      <c r="C389" s="97" t="s">
        <v>368</v>
      </c>
      <c r="D389" s="97" t="s">
        <v>368</v>
      </c>
      <c r="E389" s="97" t="s">
        <v>368</v>
      </c>
      <c r="F389" s="97" t="s">
        <v>368</v>
      </c>
      <c r="G389" s="97" t="s">
        <v>368</v>
      </c>
      <c r="H389" s="224"/>
      <c r="I389" s="97" t="s">
        <v>368</v>
      </c>
      <c r="J389" s="97" t="s">
        <v>368</v>
      </c>
      <c r="K389" s="98" t="s">
        <v>33</v>
      </c>
      <c r="L389" s="99">
        <v>7411.9</v>
      </c>
      <c r="M389" s="99">
        <v>7411.9</v>
      </c>
      <c r="N389" s="105" t="s">
        <v>368</v>
      </c>
      <c r="O389" s="80" t="s">
        <v>368</v>
      </c>
    </row>
    <row r="390" spans="1:16" x14ac:dyDescent="0.35">
      <c r="A390" s="84">
        <v>44761</v>
      </c>
      <c r="B390" s="54">
        <f t="shared" si="10"/>
        <v>44834</v>
      </c>
      <c r="D390" s="85" t="s">
        <v>803</v>
      </c>
      <c r="E390" s="86" t="s">
        <v>167</v>
      </c>
      <c r="F390" s="86" t="s">
        <v>208</v>
      </c>
      <c r="G390" s="87" t="s">
        <v>551</v>
      </c>
      <c r="I390" s="85" t="s">
        <v>209</v>
      </c>
      <c r="J390" s="85"/>
      <c r="K390" s="88">
        <v>272800.28000000003</v>
      </c>
      <c r="L390" s="89" t="s">
        <v>368</v>
      </c>
      <c r="M390" s="90">
        <v>1900588.34</v>
      </c>
      <c r="O390" s="83" t="s">
        <v>368</v>
      </c>
      <c r="P390" s="113" t="s">
        <v>144</v>
      </c>
    </row>
    <row r="391" spans="1:16" x14ac:dyDescent="0.35">
      <c r="A391" s="91" t="s">
        <v>368</v>
      </c>
      <c r="B391" s="54" t="b">
        <f t="shared" si="10"/>
        <v>0</v>
      </c>
      <c r="C391" s="92" t="s">
        <v>206</v>
      </c>
      <c r="D391" s="92" t="s">
        <v>857</v>
      </c>
      <c r="F391" s="92" t="s">
        <v>721</v>
      </c>
      <c r="I391" s="92" t="s">
        <v>858</v>
      </c>
      <c r="J391" s="92" t="s">
        <v>859</v>
      </c>
      <c r="K391" s="92" t="s">
        <v>860</v>
      </c>
      <c r="L391" s="93" t="s">
        <v>861</v>
      </c>
      <c r="M391" s="93" t="s">
        <v>830</v>
      </c>
      <c r="N391" s="94" t="s">
        <v>368</v>
      </c>
      <c r="O391" s="95" t="s">
        <v>368</v>
      </c>
    </row>
    <row r="392" spans="1:16" ht="15" customHeight="1" x14ac:dyDescent="0.35">
      <c r="A392" s="80" t="s">
        <v>368</v>
      </c>
      <c r="B392" s="54" t="b">
        <f t="shared" si="10"/>
        <v>0</v>
      </c>
      <c r="C392" s="85" t="s">
        <v>943</v>
      </c>
      <c r="D392" s="87" t="s">
        <v>137</v>
      </c>
      <c r="F392" s="87" t="s">
        <v>908</v>
      </c>
      <c r="I392" s="104">
        <v>44754</v>
      </c>
      <c r="J392" s="85" t="s">
        <v>864</v>
      </c>
      <c r="K392" s="85">
        <v>73923</v>
      </c>
      <c r="L392" s="88">
        <v>272800.28000000003</v>
      </c>
      <c r="M392" s="88">
        <v>272800.28000000003</v>
      </c>
      <c r="N392" s="96" t="s">
        <v>368</v>
      </c>
      <c r="O392" s="80" t="s">
        <v>368</v>
      </c>
    </row>
    <row r="393" spans="1:16" x14ac:dyDescent="0.35">
      <c r="A393" s="80" t="s">
        <v>368</v>
      </c>
      <c r="B393" s="54" t="b">
        <f t="shared" si="10"/>
        <v>0</v>
      </c>
      <c r="C393" s="97" t="s">
        <v>368</v>
      </c>
      <c r="D393" s="97" t="s">
        <v>368</v>
      </c>
      <c r="E393" s="97" t="s">
        <v>368</v>
      </c>
      <c r="F393" s="97" t="s">
        <v>368</v>
      </c>
      <c r="G393" s="97" t="s">
        <v>368</v>
      </c>
      <c r="H393" s="224"/>
      <c r="I393" s="97" t="s">
        <v>368</v>
      </c>
      <c r="J393" s="97" t="s">
        <v>368</v>
      </c>
      <c r="K393" s="98" t="s">
        <v>33</v>
      </c>
      <c r="L393" s="99">
        <v>272800.28000000003</v>
      </c>
      <c r="M393" s="99">
        <v>272800.28000000003</v>
      </c>
      <c r="N393" s="105" t="s">
        <v>368</v>
      </c>
      <c r="O393" s="80" t="s">
        <v>368</v>
      </c>
    </row>
    <row r="394" spans="1:16" x14ac:dyDescent="0.35">
      <c r="A394" s="84">
        <v>44762</v>
      </c>
      <c r="B394" s="54">
        <f t="shared" si="10"/>
        <v>44834</v>
      </c>
      <c r="D394" s="85" t="s">
        <v>944</v>
      </c>
      <c r="E394" s="86" t="s">
        <v>167</v>
      </c>
      <c r="F394" s="86" t="s">
        <v>208</v>
      </c>
      <c r="G394" s="87" t="s">
        <v>551</v>
      </c>
      <c r="I394" s="85" t="s">
        <v>209</v>
      </c>
      <c r="J394" s="85"/>
      <c r="K394" s="88">
        <v>12166.97</v>
      </c>
      <c r="L394" s="89" t="s">
        <v>368</v>
      </c>
      <c r="M394" s="90">
        <v>1912755.31</v>
      </c>
      <c r="O394" s="83" t="s">
        <v>368</v>
      </c>
      <c r="P394" s="113" t="s">
        <v>144</v>
      </c>
    </row>
    <row r="395" spans="1:16" x14ac:dyDescent="0.35">
      <c r="A395" s="91" t="s">
        <v>368</v>
      </c>
      <c r="B395" s="54" t="b">
        <f t="shared" si="10"/>
        <v>0</v>
      </c>
      <c r="C395" s="92" t="s">
        <v>206</v>
      </c>
      <c r="D395" s="92" t="s">
        <v>857</v>
      </c>
      <c r="F395" s="92" t="s">
        <v>721</v>
      </c>
      <c r="I395" s="92" t="s">
        <v>858</v>
      </c>
      <c r="J395" s="92" t="s">
        <v>859</v>
      </c>
      <c r="K395" s="92" t="s">
        <v>860</v>
      </c>
      <c r="L395" s="93" t="s">
        <v>861</v>
      </c>
      <c r="M395" s="93" t="s">
        <v>830</v>
      </c>
      <c r="N395" s="94" t="s">
        <v>368</v>
      </c>
      <c r="O395" s="95" t="s">
        <v>368</v>
      </c>
    </row>
    <row r="396" spans="1:16" ht="15" customHeight="1" x14ac:dyDescent="0.35">
      <c r="A396" s="80" t="s">
        <v>368</v>
      </c>
      <c r="B396" s="54" t="b">
        <f t="shared" si="10"/>
        <v>0</v>
      </c>
      <c r="C396" s="85" t="s">
        <v>945</v>
      </c>
      <c r="D396" s="87" t="s">
        <v>133</v>
      </c>
      <c r="F396" s="87" t="s">
        <v>894</v>
      </c>
      <c r="I396" s="104">
        <v>44740</v>
      </c>
      <c r="J396" s="85" t="s">
        <v>864</v>
      </c>
      <c r="K396" s="85">
        <v>73961</v>
      </c>
      <c r="L396" s="88">
        <v>5253.07</v>
      </c>
      <c r="M396" s="88">
        <v>5253.07</v>
      </c>
      <c r="N396" s="96" t="s">
        <v>368</v>
      </c>
      <c r="O396" s="80" t="s">
        <v>368</v>
      </c>
    </row>
    <row r="397" spans="1:16" ht="15" customHeight="1" x14ac:dyDescent="0.35">
      <c r="A397" s="80" t="s">
        <v>368</v>
      </c>
      <c r="B397" s="54" t="b">
        <f t="shared" si="10"/>
        <v>0</v>
      </c>
      <c r="C397" s="85" t="s">
        <v>946</v>
      </c>
      <c r="D397" s="87" t="s">
        <v>133</v>
      </c>
      <c r="F397" s="87" t="s">
        <v>894</v>
      </c>
      <c r="I397" s="104">
        <v>44747</v>
      </c>
      <c r="J397" s="85" t="s">
        <v>864</v>
      </c>
      <c r="K397" s="85">
        <v>73961</v>
      </c>
      <c r="L397" s="88">
        <v>6913.9</v>
      </c>
      <c r="M397" s="88">
        <v>6913.9</v>
      </c>
      <c r="N397" s="96" t="s">
        <v>368</v>
      </c>
      <c r="O397" s="80" t="s">
        <v>368</v>
      </c>
    </row>
    <row r="398" spans="1:16" x14ac:dyDescent="0.35">
      <c r="A398" s="80" t="s">
        <v>368</v>
      </c>
      <c r="B398" s="54" t="b">
        <f t="shared" si="10"/>
        <v>0</v>
      </c>
      <c r="C398" s="97" t="s">
        <v>368</v>
      </c>
      <c r="D398" s="97" t="s">
        <v>368</v>
      </c>
      <c r="E398" s="97" t="s">
        <v>368</v>
      </c>
      <c r="F398" s="97" t="s">
        <v>368</v>
      </c>
      <c r="G398" s="97" t="s">
        <v>368</v>
      </c>
      <c r="H398" s="224"/>
      <c r="I398" s="97" t="s">
        <v>368</v>
      </c>
      <c r="J398" s="97" t="s">
        <v>368</v>
      </c>
      <c r="K398" s="98" t="s">
        <v>33</v>
      </c>
      <c r="L398" s="99">
        <v>12166.97</v>
      </c>
      <c r="M398" s="99">
        <v>12166.97</v>
      </c>
      <c r="N398" s="105" t="s">
        <v>368</v>
      </c>
      <c r="O398" s="80" t="s">
        <v>368</v>
      </c>
    </row>
    <row r="399" spans="1:16" x14ac:dyDescent="0.35">
      <c r="A399" s="84">
        <v>44763</v>
      </c>
      <c r="B399" s="54">
        <f t="shared" si="10"/>
        <v>44834</v>
      </c>
      <c r="D399" s="85" t="s">
        <v>947</v>
      </c>
      <c r="E399" s="86" t="s">
        <v>167</v>
      </c>
      <c r="F399" s="86" t="s">
        <v>208</v>
      </c>
      <c r="G399" s="87" t="s">
        <v>551</v>
      </c>
      <c r="I399" s="85" t="s">
        <v>209</v>
      </c>
      <c r="J399" s="85"/>
      <c r="K399" s="88">
        <v>5186.26</v>
      </c>
      <c r="L399" s="89" t="s">
        <v>368</v>
      </c>
      <c r="M399" s="90">
        <v>1917941.57</v>
      </c>
      <c r="O399" s="83" t="s">
        <v>368</v>
      </c>
      <c r="P399" s="113" t="s">
        <v>144</v>
      </c>
    </row>
    <row r="400" spans="1:16" x14ac:dyDescent="0.35">
      <c r="A400" s="91" t="s">
        <v>368</v>
      </c>
      <c r="B400" s="54" t="b">
        <f t="shared" si="10"/>
        <v>0</v>
      </c>
      <c r="C400" s="92" t="s">
        <v>206</v>
      </c>
      <c r="D400" s="92" t="s">
        <v>857</v>
      </c>
      <c r="F400" s="92" t="s">
        <v>721</v>
      </c>
      <c r="I400" s="92" t="s">
        <v>858</v>
      </c>
      <c r="J400" s="92" t="s">
        <v>859</v>
      </c>
      <c r="K400" s="92" t="s">
        <v>860</v>
      </c>
      <c r="L400" s="93" t="s">
        <v>861</v>
      </c>
      <c r="M400" s="93" t="s">
        <v>830</v>
      </c>
      <c r="N400" s="94" t="s">
        <v>368</v>
      </c>
      <c r="O400" s="95" t="s">
        <v>368</v>
      </c>
    </row>
    <row r="401" spans="1:16" ht="15" customHeight="1" x14ac:dyDescent="0.35">
      <c r="A401" s="80" t="s">
        <v>368</v>
      </c>
      <c r="B401" s="54" t="b">
        <f t="shared" si="10"/>
        <v>0</v>
      </c>
      <c r="C401" s="85" t="s">
        <v>948</v>
      </c>
      <c r="D401" s="87" t="s">
        <v>133</v>
      </c>
      <c r="F401" s="87" t="s">
        <v>894</v>
      </c>
      <c r="I401" s="104">
        <v>44754</v>
      </c>
      <c r="J401" s="85" t="s">
        <v>864</v>
      </c>
      <c r="K401" s="85">
        <v>73961</v>
      </c>
      <c r="L401" s="88">
        <v>5186.26</v>
      </c>
      <c r="M401" s="88">
        <v>5186.26</v>
      </c>
      <c r="N401" s="96" t="s">
        <v>368</v>
      </c>
      <c r="O401" s="80" t="s">
        <v>368</v>
      </c>
    </row>
    <row r="402" spans="1:16" x14ac:dyDescent="0.35">
      <c r="A402" s="80" t="s">
        <v>368</v>
      </c>
      <c r="B402" s="54" t="b">
        <f t="shared" si="10"/>
        <v>0</v>
      </c>
      <c r="C402" s="97" t="s">
        <v>368</v>
      </c>
      <c r="D402" s="97" t="s">
        <v>368</v>
      </c>
      <c r="E402" s="97" t="s">
        <v>368</v>
      </c>
      <c r="F402" s="97" t="s">
        <v>368</v>
      </c>
      <c r="G402" s="97" t="s">
        <v>368</v>
      </c>
      <c r="H402" s="224"/>
      <c r="I402" s="97" t="s">
        <v>368</v>
      </c>
      <c r="J402" s="97" t="s">
        <v>368</v>
      </c>
      <c r="K402" s="98" t="s">
        <v>33</v>
      </c>
      <c r="L402" s="99">
        <v>5186.26</v>
      </c>
      <c r="M402" s="99">
        <v>5186.26</v>
      </c>
      <c r="N402" s="105" t="s">
        <v>368</v>
      </c>
      <c r="O402" s="80" t="s">
        <v>368</v>
      </c>
    </row>
    <row r="403" spans="1:16" x14ac:dyDescent="0.35">
      <c r="A403" s="81" t="s">
        <v>368</v>
      </c>
      <c r="B403" s="54" t="b">
        <f t="shared" si="10"/>
        <v>0</v>
      </c>
      <c r="C403" s="81" t="s">
        <v>368</v>
      </c>
      <c r="D403" s="81" t="s">
        <v>368</v>
      </c>
      <c r="E403" s="81" t="s">
        <v>368</v>
      </c>
      <c r="F403" s="81" t="s">
        <v>368</v>
      </c>
      <c r="G403" s="79" t="s">
        <v>368</v>
      </c>
      <c r="I403" s="81" t="s">
        <v>368</v>
      </c>
      <c r="J403" s="81" t="s">
        <v>368</v>
      </c>
      <c r="K403" s="89" t="s">
        <v>368</v>
      </c>
      <c r="L403" s="89" t="s">
        <v>368</v>
      </c>
      <c r="M403" s="89" t="s">
        <v>368</v>
      </c>
      <c r="N403" s="89" t="s">
        <v>368</v>
      </c>
      <c r="O403" s="83" t="s">
        <v>368</v>
      </c>
    </row>
    <row r="404" spans="1:16" x14ac:dyDescent="0.35">
      <c r="A404" s="84">
        <v>44775</v>
      </c>
      <c r="B404" s="54">
        <f t="shared" si="10"/>
        <v>44834</v>
      </c>
      <c r="D404" s="85" t="s">
        <v>815</v>
      </c>
      <c r="E404" s="86" t="s">
        <v>167</v>
      </c>
      <c r="F404" s="86" t="s">
        <v>208</v>
      </c>
      <c r="G404" s="87" t="s">
        <v>551</v>
      </c>
      <c r="I404" s="85" t="s">
        <v>209</v>
      </c>
      <c r="J404" s="85"/>
      <c r="K404" s="88">
        <v>6623.4</v>
      </c>
      <c r="L404" s="89" t="s">
        <v>368</v>
      </c>
      <c r="M404" s="90">
        <v>1924564.97</v>
      </c>
      <c r="O404" s="83" t="s">
        <v>368</v>
      </c>
      <c r="P404" s="113" t="s">
        <v>144</v>
      </c>
    </row>
    <row r="405" spans="1:16" x14ac:dyDescent="0.35">
      <c r="A405" s="91" t="s">
        <v>368</v>
      </c>
      <c r="B405" s="54" t="b">
        <f t="shared" si="10"/>
        <v>0</v>
      </c>
      <c r="C405" s="92" t="s">
        <v>206</v>
      </c>
      <c r="D405" s="92" t="s">
        <v>857</v>
      </c>
      <c r="F405" s="92" t="s">
        <v>721</v>
      </c>
      <c r="I405" s="92" t="s">
        <v>858</v>
      </c>
      <c r="J405" s="92" t="s">
        <v>859</v>
      </c>
      <c r="K405" s="92" t="s">
        <v>860</v>
      </c>
      <c r="L405" s="93" t="s">
        <v>861</v>
      </c>
      <c r="M405" s="93" t="s">
        <v>830</v>
      </c>
      <c r="N405" s="94" t="s">
        <v>368</v>
      </c>
      <c r="O405" s="95" t="s">
        <v>368</v>
      </c>
    </row>
    <row r="406" spans="1:16" ht="15" customHeight="1" x14ac:dyDescent="0.35">
      <c r="A406" s="80" t="s">
        <v>368</v>
      </c>
      <c r="B406" s="54" t="b">
        <f t="shared" si="10"/>
        <v>0</v>
      </c>
      <c r="C406" s="85" t="s">
        <v>949</v>
      </c>
      <c r="D406" s="87" t="s">
        <v>133</v>
      </c>
      <c r="F406" s="87" t="s">
        <v>950</v>
      </c>
      <c r="I406" s="104">
        <v>44761</v>
      </c>
      <c r="J406" s="85" t="s">
        <v>864</v>
      </c>
      <c r="K406" s="85">
        <v>74262</v>
      </c>
      <c r="L406" s="88">
        <v>6623.4</v>
      </c>
      <c r="M406" s="88">
        <v>6623.4</v>
      </c>
      <c r="N406" s="96" t="s">
        <v>368</v>
      </c>
      <c r="O406" s="80" t="s">
        <v>368</v>
      </c>
    </row>
    <row r="407" spans="1:16" x14ac:dyDescent="0.35">
      <c r="A407" s="80" t="s">
        <v>368</v>
      </c>
      <c r="B407" s="54" t="b">
        <f t="shared" si="10"/>
        <v>0</v>
      </c>
      <c r="C407" s="97" t="s">
        <v>368</v>
      </c>
      <c r="D407" s="97" t="s">
        <v>368</v>
      </c>
      <c r="E407" s="97" t="s">
        <v>368</v>
      </c>
      <c r="F407" s="97" t="s">
        <v>368</v>
      </c>
      <c r="G407" s="97" t="s">
        <v>368</v>
      </c>
      <c r="H407" s="224"/>
      <c r="I407" s="97" t="s">
        <v>368</v>
      </c>
      <c r="J407" s="97" t="s">
        <v>368</v>
      </c>
      <c r="K407" s="98" t="s">
        <v>33</v>
      </c>
      <c r="L407" s="99">
        <v>6623.4</v>
      </c>
      <c r="M407" s="99">
        <v>6623.4</v>
      </c>
      <c r="N407" s="105" t="s">
        <v>368</v>
      </c>
      <c r="O407" s="80" t="s">
        <v>368</v>
      </c>
    </row>
    <row r="408" spans="1:16" x14ac:dyDescent="0.35">
      <c r="A408" s="84">
        <v>44777</v>
      </c>
      <c r="B408" s="54">
        <f t="shared" si="10"/>
        <v>44834</v>
      </c>
      <c r="D408" s="85" t="s">
        <v>951</v>
      </c>
      <c r="E408" s="86" t="s">
        <v>167</v>
      </c>
      <c r="F408" s="86" t="s">
        <v>208</v>
      </c>
      <c r="G408" s="87" t="s">
        <v>551</v>
      </c>
      <c r="I408" s="85" t="s">
        <v>209</v>
      </c>
      <c r="J408" s="85"/>
      <c r="K408" s="88">
        <v>5748.58</v>
      </c>
      <c r="L408" s="89" t="s">
        <v>368</v>
      </c>
      <c r="M408" s="90">
        <v>1930313.55</v>
      </c>
      <c r="O408" s="83" t="s">
        <v>368</v>
      </c>
      <c r="P408" s="113" t="s">
        <v>144</v>
      </c>
    </row>
    <row r="409" spans="1:16" x14ac:dyDescent="0.35">
      <c r="A409" s="91" t="s">
        <v>368</v>
      </c>
      <c r="B409" s="54" t="b">
        <f t="shared" si="10"/>
        <v>0</v>
      </c>
      <c r="C409" s="92" t="s">
        <v>206</v>
      </c>
      <c r="D409" s="92" t="s">
        <v>857</v>
      </c>
      <c r="F409" s="92" t="s">
        <v>721</v>
      </c>
      <c r="I409" s="92" t="s">
        <v>858</v>
      </c>
      <c r="J409" s="92" t="s">
        <v>859</v>
      </c>
      <c r="K409" s="92" t="s">
        <v>860</v>
      </c>
      <c r="L409" s="93" t="s">
        <v>861</v>
      </c>
      <c r="M409" s="93" t="s">
        <v>830</v>
      </c>
      <c r="N409" s="94" t="s">
        <v>368</v>
      </c>
      <c r="O409" s="95" t="s">
        <v>368</v>
      </c>
    </row>
    <row r="410" spans="1:16" ht="15" customHeight="1" x14ac:dyDescent="0.35">
      <c r="A410" s="80" t="s">
        <v>368</v>
      </c>
      <c r="B410" s="54" t="b">
        <f t="shared" si="10"/>
        <v>0</v>
      </c>
      <c r="C410" s="85" t="s">
        <v>952</v>
      </c>
      <c r="D410" s="87" t="s">
        <v>133</v>
      </c>
      <c r="F410" s="87" t="s">
        <v>953</v>
      </c>
      <c r="I410" s="104">
        <v>44770</v>
      </c>
      <c r="J410" s="85" t="s">
        <v>864</v>
      </c>
      <c r="K410" s="85">
        <v>74262</v>
      </c>
      <c r="L410" s="88">
        <v>5748.58</v>
      </c>
      <c r="M410" s="88">
        <v>5748.58</v>
      </c>
      <c r="N410" s="96" t="s">
        <v>368</v>
      </c>
      <c r="O410" s="80" t="s">
        <v>368</v>
      </c>
    </row>
    <row r="411" spans="1:16" x14ac:dyDescent="0.35">
      <c r="A411" s="80" t="s">
        <v>368</v>
      </c>
      <c r="B411" s="54" t="b">
        <f t="shared" si="10"/>
        <v>0</v>
      </c>
      <c r="C411" s="97" t="s">
        <v>368</v>
      </c>
      <c r="D411" s="97" t="s">
        <v>368</v>
      </c>
      <c r="E411" s="97" t="s">
        <v>368</v>
      </c>
      <c r="F411" s="97" t="s">
        <v>368</v>
      </c>
      <c r="G411" s="97" t="s">
        <v>368</v>
      </c>
      <c r="H411" s="224"/>
      <c r="I411" s="97" t="s">
        <v>368</v>
      </c>
      <c r="J411" s="97" t="s">
        <v>368</v>
      </c>
      <c r="K411" s="98" t="s">
        <v>33</v>
      </c>
      <c r="L411" s="99">
        <v>5748.58</v>
      </c>
      <c r="M411" s="99">
        <v>5748.58</v>
      </c>
      <c r="N411" s="105" t="s">
        <v>368</v>
      </c>
      <c r="O411" s="80" t="s">
        <v>368</v>
      </c>
    </row>
    <row r="412" spans="1:16" x14ac:dyDescent="0.35">
      <c r="A412" s="84">
        <v>44788</v>
      </c>
      <c r="B412" s="54">
        <f t="shared" si="10"/>
        <v>44834</v>
      </c>
      <c r="D412" s="85" t="s">
        <v>954</v>
      </c>
      <c r="E412" s="86" t="s">
        <v>167</v>
      </c>
      <c r="F412" s="86" t="s">
        <v>208</v>
      </c>
      <c r="G412" s="87" t="s">
        <v>551</v>
      </c>
      <c r="I412" s="85" t="s">
        <v>209</v>
      </c>
      <c r="J412" s="85"/>
      <c r="K412" s="88">
        <v>290321.67</v>
      </c>
      <c r="L412" s="89" t="s">
        <v>368</v>
      </c>
      <c r="M412" s="90">
        <v>2220635.2200000002</v>
      </c>
      <c r="O412" s="83" t="s">
        <v>368</v>
      </c>
      <c r="P412" s="113" t="s">
        <v>144</v>
      </c>
    </row>
    <row r="413" spans="1:16" x14ac:dyDescent="0.35">
      <c r="A413" s="91" t="s">
        <v>368</v>
      </c>
      <c r="B413" s="54" t="b">
        <f t="shared" si="10"/>
        <v>0</v>
      </c>
      <c r="C413" s="92" t="s">
        <v>206</v>
      </c>
      <c r="D413" s="92" t="s">
        <v>857</v>
      </c>
      <c r="F413" s="92" t="s">
        <v>721</v>
      </c>
      <c r="I413" s="92" t="s">
        <v>858</v>
      </c>
      <c r="J413" s="92" t="s">
        <v>859</v>
      </c>
      <c r="K413" s="92" t="s">
        <v>860</v>
      </c>
      <c r="L413" s="93" t="s">
        <v>861</v>
      </c>
      <c r="M413" s="93" t="s">
        <v>830</v>
      </c>
      <c r="N413" s="94" t="s">
        <v>368</v>
      </c>
      <c r="O413" s="95" t="s">
        <v>368</v>
      </c>
    </row>
    <row r="414" spans="1:16" ht="15" customHeight="1" x14ac:dyDescent="0.35">
      <c r="A414" s="80" t="s">
        <v>368</v>
      </c>
      <c r="B414" s="54" t="b">
        <f t="shared" ref="B414:B477" si="11">IF(A414&lt;=44561,44561,IF(A414&lt;=44651,44651,IF(A414&lt;=44742,44742,IF(A414&lt;=44834,44834,IF(A414&lt;=44926,44926)))))</f>
        <v>0</v>
      </c>
      <c r="C414" s="85" t="s">
        <v>955</v>
      </c>
      <c r="D414" s="87" t="s">
        <v>137</v>
      </c>
      <c r="F414" s="87" t="s">
        <v>908</v>
      </c>
      <c r="I414" s="104">
        <v>44781</v>
      </c>
      <c r="J414" s="85" t="s">
        <v>864</v>
      </c>
      <c r="K414" s="85">
        <v>74499</v>
      </c>
      <c r="L414" s="88">
        <v>283024.31</v>
      </c>
      <c r="M414" s="88">
        <v>283024.31</v>
      </c>
      <c r="N414" s="96" t="s">
        <v>368</v>
      </c>
      <c r="O414" s="80" t="s">
        <v>368</v>
      </c>
    </row>
    <row r="415" spans="1:16" ht="15" customHeight="1" x14ac:dyDescent="0.35">
      <c r="A415" s="80" t="s">
        <v>368</v>
      </c>
      <c r="B415" s="54" t="b">
        <f t="shared" si="11"/>
        <v>0</v>
      </c>
      <c r="C415" s="85" t="s">
        <v>956</v>
      </c>
      <c r="D415" s="87" t="s">
        <v>133</v>
      </c>
      <c r="F415" s="87" t="s">
        <v>953</v>
      </c>
      <c r="I415" s="104">
        <v>44775</v>
      </c>
      <c r="J415" s="85" t="s">
        <v>864</v>
      </c>
      <c r="K415" s="85">
        <v>74537</v>
      </c>
      <c r="L415" s="88">
        <v>5728.66</v>
      </c>
      <c r="M415" s="88">
        <v>5728.66</v>
      </c>
      <c r="N415" s="96" t="s">
        <v>368</v>
      </c>
      <c r="O415" s="80" t="s">
        <v>368</v>
      </c>
    </row>
    <row r="416" spans="1:16" ht="15" customHeight="1" x14ac:dyDescent="0.35">
      <c r="A416" s="80" t="s">
        <v>368</v>
      </c>
      <c r="B416" s="54" t="b">
        <f t="shared" si="11"/>
        <v>0</v>
      </c>
      <c r="C416" s="85" t="s">
        <v>957</v>
      </c>
      <c r="D416" s="87" t="s">
        <v>133</v>
      </c>
      <c r="F416" s="87" t="s">
        <v>953</v>
      </c>
      <c r="I416" s="104">
        <v>44776</v>
      </c>
      <c r="J416" s="85" t="s">
        <v>864</v>
      </c>
      <c r="K416" s="85">
        <v>74537</v>
      </c>
      <c r="L416" s="88">
        <v>1568.7</v>
      </c>
      <c r="M416" s="88">
        <v>1568.7</v>
      </c>
      <c r="N416" s="96" t="s">
        <v>368</v>
      </c>
      <c r="O416" s="80" t="s">
        <v>368</v>
      </c>
    </row>
    <row r="417" spans="1:16" x14ac:dyDescent="0.35">
      <c r="A417" s="80" t="s">
        <v>368</v>
      </c>
      <c r="B417" s="54" t="b">
        <f t="shared" si="11"/>
        <v>0</v>
      </c>
      <c r="C417" s="97" t="s">
        <v>368</v>
      </c>
      <c r="D417" s="97" t="s">
        <v>368</v>
      </c>
      <c r="E417" s="97" t="s">
        <v>368</v>
      </c>
      <c r="F417" s="97" t="s">
        <v>368</v>
      </c>
      <c r="G417" s="97" t="s">
        <v>368</v>
      </c>
      <c r="H417" s="224"/>
      <c r="I417" s="97" t="s">
        <v>368</v>
      </c>
      <c r="J417" s="97" t="s">
        <v>368</v>
      </c>
      <c r="K417" s="98" t="s">
        <v>33</v>
      </c>
      <c r="L417" s="99">
        <v>290321.67</v>
      </c>
      <c r="M417" s="99">
        <v>290321.67</v>
      </c>
      <c r="N417" s="105" t="s">
        <v>368</v>
      </c>
      <c r="O417" s="80" t="s">
        <v>368</v>
      </c>
    </row>
    <row r="418" spans="1:16" x14ac:dyDescent="0.35">
      <c r="A418" s="81" t="s">
        <v>368</v>
      </c>
      <c r="B418" s="54" t="b">
        <f t="shared" si="11"/>
        <v>0</v>
      </c>
      <c r="C418" s="81" t="s">
        <v>368</v>
      </c>
      <c r="D418" s="81" t="s">
        <v>368</v>
      </c>
      <c r="E418" s="81" t="s">
        <v>368</v>
      </c>
      <c r="F418" s="81" t="s">
        <v>368</v>
      </c>
      <c r="G418" s="79" t="s">
        <v>368</v>
      </c>
      <c r="I418" s="81" t="s">
        <v>368</v>
      </c>
      <c r="J418" s="81" t="s">
        <v>368</v>
      </c>
      <c r="K418" s="89" t="s">
        <v>368</v>
      </c>
      <c r="L418" s="89" t="s">
        <v>368</v>
      </c>
      <c r="M418" s="89" t="s">
        <v>368</v>
      </c>
      <c r="N418" s="89" t="s">
        <v>368</v>
      </c>
      <c r="O418" s="83" t="s">
        <v>368</v>
      </c>
    </row>
    <row r="419" spans="1:16" x14ac:dyDescent="0.35">
      <c r="A419" s="84">
        <v>44805</v>
      </c>
      <c r="B419" s="54">
        <f t="shared" si="11"/>
        <v>44834</v>
      </c>
      <c r="D419" s="85" t="s">
        <v>958</v>
      </c>
      <c r="E419" s="86" t="s">
        <v>167</v>
      </c>
      <c r="F419" s="86" t="s">
        <v>208</v>
      </c>
      <c r="G419" s="87" t="s">
        <v>551</v>
      </c>
      <c r="I419" s="85" t="s">
        <v>209</v>
      </c>
      <c r="J419" s="85"/>
      <c r="K419" s="88">
        <v>5740.28</v>
      </c>
      <c r="L419" s="89" t="s">
        <v>368</v>
      </c>
      <c r="M419" s="90">
        <v>2226375.5</v>
      </c>
      <c r="O419" s="83" t="s">
        <v>368</v>
      </c>
      <c r="P419" s="113" t="s">
        <v>144</v>
      </c>
    </row>
    <row r="420" spans="1:16" x14ac:dyDescent="0.35">
      <c r="A420" s="91" t="s">
        <v>368</v>
      </c>
      <c r="B420" s="54" t="b">
        <f t="shared" si="11"/>
        <v>0</v>
      </c>
      <c r="C420" s="92" t="s">
        <v>206</v>
      </c>
      <c r="D420" s="92" t="s">
        <v>857</v>
      </c>
      <c r="F420" s="92" t="s">
        <v>721</v>
      </c>
      <c r="I420" s="92" t="s">
        <v>858</v>
      </c>
      <c r="J420" s="92" t="s">
        <v>859</v>
      </c>
      <c r="K420" s="92" t="s">
        <v>860</v>
      </c>
      <c r="L420" s="93" t="s">
        <v>861</v>
      </c>
      <c r="M420" s="93" t="s">
        <v>830</v>
      </c>
      <c r="N420" s="94" t="s">
        <v>368</v>
      </c>
      <c r="O420" s="95" t="s">
        <v>368</v>
      </c>
    </row>
    <row r="421" spans="1:16" ht="15" customHeight="1" x14ac:dyDescent="0.35">
      <c r="A421" s="80" t="s">
        <v>368</v>
      </c>
      <c r="B421" s="54" t="b">
        <f t="shared" si="11"/>
        <v>0</v>
      </c>
      <c r="C421" s="85" t="s">
        <v>959</v>
      </c>
      <c r="D421" s="87" t="s">
        <v>133</v>
      </c>
      <c r="F421" s="87" t="s">
        <v>960</v>
      </c>
      <c r="I421" s="104">
        <v>44782</v>
      </c>
      <c r="J421" s="85" t="s">
        <v>864</v>
      </c>
      <c r="K421" s="85">
        <v>74782</v>
      </c>
      <c r="L421" s="88">
        <v>5740.28</v>
      </c>
      <c r="M421" s="88">
        <v>5740.28</v>
      </c>
      <c r="N421" s="96" t="s">
        <v>368</v>
      </c>
      <c r="O421" s="80" t="s">
        <v>368</v>
      </c>
    </row>
    <row r="422" spans="1:16" x14ac:dyDescent="0.35">
      <c r="A422" s="80" t="s">
        <v>368</v>
      </c>
      <c r="B422" s="54" t="b">
        <f t="shared" si="11"/>
        <v>0</v>
      </c>
      <c r="C422" s="97" t="s">
        <v>368</v>
      </c>
      <c r="D422" s="97" t="s">
        <v>368</v>
      </c>
      <c r="E422" s="97" t="s">
        <v>368</v>
      </c>
      <c r="F422" s="97" t="s">
        <v>368</v>
      </c>
      <c r="G422" s="97" t="s">
        <v>368</v>
      </c>
      <c r="H422" s="224"/>
      <c r="I422" s="97" t="s">
        <v>368</v>
      </c>
      <c r="J422" s="97" t="s">
        <v>368</v>
      </c>
      <c r="K422" s="98" t="s">
        <v>33</v>
      </c>
      <c r="L422" s="99">
        <v>5740.28</v>
      </c>
      <c r="M422" s="99">
        <v>5740.28</v>
      </c>
      <c r="N422" s="105" t="s">
        <v>368</v>
      </c>
      <c r="O422" s="80" t="s">
        <v>368</v>
      </c>
    </row>
    <row r="423" spans="1:16" x14ac:dyDescent="0.35">
      <c r="A423" s="84">
        <v>44810</v>
      </c>
      <c r="B423" s="54">
        <f t="shared" si="11"/>
        <v>44834</v>
      </c>
      <c r="D423" s="85" t="s">
        <v>961</v>
      </c>
      <c r="E423" s="86" t="s">
        <v>167</v>
      </c>
      <c r="F423" s="86" t="s">
        <v>208</v>
      </c>
      <c r="G423" s="87" t="s">
        <v>551</v>
      </c>
      <c r="I423" s="85" t="s">
        <v>209</v>
      </c>
      <c r="J423" s="85"/>
      <c r="K423" s="88">
        <v>5451.03</v>
      </c>
      <c r="L423" s="89" t="s">
        <v>368</v>
      </c>
      <c r="M423" s="90">
        <v>2231826.5299999998</v>
      </c>
      <c r="O423" s="83" t="s">
        <v>368</v>
      </c>
      <c r="P423" s="113" t="s">
        <v>144</v>
      </c>
    </row>
    <row r="424" spans="1:16" x14ac:dyDescent="0.35">
      <c r="A424" s="91" t="s">
        <v>368</v>
      </c>
      <c r="B424" s="54" t="b">
        <f t="shared" si="11"/>
        <v>0</v>
      </c>
      <c r="C424" s="92" t="s">
        <v>206</v>
      </c>
      <c r="D424" s="92" t="s">
        <v>857</v>
      </c>
      <c r="F424" s="92" t="s">
        <v>721</v>
      </c>
      <c r="I424" s="92" t="s">
        <v>858</v>
      </c>
      <c r="J424" s="92" t="s">
        <v>859</v>
      </c>
      <c r="K424" s="92" t="s">
        <v>860</v>
      </c>
      <c r="L424" s="93" t="s">
        <v>861</v>
      </c>
      <c r="M424" s="93" t="s">
        <v>830</v>
      </c>
      <c r="N424" s="94" t="s">
        <v>368</v>
      </c>
      <c r="O424" s="95" t="s">
        <v>368</v>
      </c>
    </row>
    <row r="425" spans="1:16" ht="15" customHeight="1" x14ac:dyDescent="0.35">
      <c r="A425" s="80" t="s">
        <v>368</v>
      </c>
      <c r="B425" s="54" t="b">
        <f t="shared" si="11"/>
        <v>0</v>
      </c>
      <c r="C425" s="85" t="s">
        <v>962</v>
      </c>
      <c r="D425" s="87" t="s">
        <v>133</v>
      </c>
      <c r="F425" s="87" t="s">
        <v>963</v>
      </c>
      <c r="I425" s="104">
        <v>44789</v>
      </c>
      <c r="J425" s="85" t="s">
        <v>864</v>
      </c>
      <c r="K425" s="85">
        <v>75089</v>
      </c>
      <c r="L425" s="88">
        <v>5451.03</v>
      </c>
      <c r="M425" s="88">
        <v>5451.03</v>
      </c>
      <c r="N425" s="96" t="s">
        <v>368</v>
      </c>
      <c r="O425" s="80" t="s">
        <v>368</v>
      </c>
    </row>
    <row r="426" spans="1:16" x14ac:dyDescent="0.35">
      <c r="A426" s="80" t="s">
        <v>368</v>
      </c>
      <c r="B426" s="54" t="b">
        <f t="shared" si="11"/>
        <v>0</v>
      </c>
      <c r="C426" s="97" t="s">
        <v>368</v>
      </c>
      <c r="D426" s="97" t="s">
        <v>368</v>
      </c>
      <c r="E426" s="97" t="s">
        <v>368</v>
      </c>
      <c r="F426" s="97" t="s">
        <v>368</v>
      </c>
      <c r="G426" s="97" t="s">
        <v>368</v>
      </c>
      <c r="H426" s="224"/>
      <c r="I426" s="97" t="s">
        <v>368</v>
      </c>
      <c r="J426" s="97" t="s">
        <v>368</v>
      </c>
      <c r="K426" s="98" t="s">
        <v>33</v>
      </c>
      <c r="L426" s="99">
        <v>5451.03</v>
      </c>
      <c r="M426" s="99">
        <v>5451.03</v>
      </c>
      <c r="N426" s="105" t="s">
        <v>368</v>
      </c>
      <c r="O426" s="80" t="s">
        <v>368</v>
      </c>
    </row>
    <row r="427" spans="1:16" x14ac:dyDescent="0.35">
      <c r="A427" s="84">
        <v>44819</v>
      </c>
      <c r="B427" s="54">
        <f t="shared" si="11"/>
        <v>44834</v>
      </c>
      <c r="D427" s="85" t="s">
        <v>964</v>
      </c>
      <c r="E427" s="86" t="s">
        <v>167</v>
      </c>
      <c r="F427" s="86" t="s">
        <v>208</v>
      </c>
      <c r="G427" s="87" t="s">
        <v>551</v>
      </c>
      <c r="I427" s="85" t="s">
        <v>209</v>
      </c>
      <c r="J427" s="85"/>
      <c r="K427" s="88">
        <v>5728.66</v>
      </c>
      <c r="L427" s="89" t="s">
        <v>368</v>
      </c>
      <c r="M427" s="90">
        <v>2237555.19</v>
      </c>
      <c r="O427" s="83" t="s">
        <v>368</v>
      </c>
      <c r="P427" s="113" t="s">
        <v>144</v>
      </c>
    </row>
    <row r="428" spans="1:16" x14ac:dyDescent="0.35">
      <c r="A428" s="91" t="s">
        <v>368</v>
      </c>
      <c r="B428" s="54" t="b">
        <f t="shared" si="11"/>
        <v>0</v>
      </c>
      <c r="C428" s="92" t="s">
        <v>206</v>
      </c>
      <c r="D428" s="92" t="s">
        <v>857</v>
      </c>
      <c r="F428" s="92" t="s">
        <v>721</v>
      </c>
      <c r="I428" s="92" t="s">
        <v>858</v>
      </c>
      <c r="J428" s="92" t="s">
        <v>859</v>
      </c>
      <c r="K428" s="92" t="s">
        <v>860</v>
      </c>
      <c r="L428" s="93" t="s">
        <v>861</v>
      </c>
      <c r="M428" s="93" t="s">
        <v>830</v>
      </c>
      <c r="N428" s="94" t="s">
        <v>368</v>
      </c>
      <c r="O428" s="95" t="s">
        <v>368</v>
      </c>
    </row>
    <row r="429" spans="1:16" ht="15" customHeight="1" x14ac:dyDescent="0.35">
      <c r="A429" s="80" t="s">
        <v>368</v>
      </c>
      <c r="B429" s="54" t="b">
        <f t="shared" si="11"/>
        <v>0</v>
      </c>
      <c r="C429" s="85" t="s">
        <v>965</v>
      </c>
      <c r="D429" s="87" t="s">
        <v>133</v>
      </c>
      <c r="F429" s="87" t="s">
        <v>963</v>
      </c>
      <c r="I429" s="104">
        <v>44796</v>
      </c>
      <c r="J429" s="85" t="s">
        <v>864</v>
      </c>
      <c r="K429" s="85">
        <v>75089</v>
      </c>
      <c r="L429" s="88">
        <v>5728.66</v>
      </c>
      <c r="M429" s="88">
        <v>5728.66</v>
      </c>
      <c r="N429" s="96" t="s">
        <v>368</v>
      </c>
      <c r="O429" s="80" t="s">
        <v>368</v>
      </c>
    </row>
    <row r="430" spans="1:16" x14ac:dyDescent="0.35">
      <c r="A430" s="80" t="s">
        <v>368</v>
      </c>
      <c r="B430" s="54" t="b">
        <f t="shared" si="11"/>
        <v>0</v>
      </c>
      <c r="C430" s="97" t="s">
        <v>368</v>
      </c>
      <c r="D430" s="97" t="s">
        <v>368</v>
      </c>
      <c r="E430" s="97" t="s">
        <v>368</v>
      </c>
      <c r="F430" s="97" t="s">
        <v>368</v>
      </c>
      <c r="G430" s="97" t="s">
        <v>368</v>
      </c>
      <c r="H430" s="224"/>
      <c r="I430" s="97" t="s">
        <v>368</v>
      </c>
      <c r="J430" s="97" t="s">
        <v>368</v>
      </c>
      <c r="K430" s="98" t="s">
        <v>33</v>
      </c>
      <c r="L430" s="99">
        <v>5728.66</v>
      </c>
      <c r="M430" s="99">
        <v>5728.66</v>
      </c>
      <c r="N430" s="105" t="s">
        <v>368</v>
      </c>
      <c r="O430" s="80" t="s">
        <v>368</v>
      </c>
    </row>
    <row r="431" spans="1:16" x14ac:dyDescent="0.35">
      <c r="A431" s="84">
        <v>44820</v>
      </c>
      <c r="B431" s="54">
        <f t="shared" si="11"/>
        <v>44834</v>
      </c>
      <c r="D431" s="85" t="s">
        <v>964</v>
      </c>
      <c r="E431" s="86" t="s">
        <v>167</v>
      </c>
      <c r="F431" s="86" t="s">
        <v>208</v>
      </c>
      <c r="G431" s="87" t="s">
        <v>551</v>
      </c>
      <c r="I431" s="85" t="s">
        <v>209</v>
      </c>
      <c r="J431" s="85"/>
      <c r="K431" s="88">
        <v>293955.88</v>
      </c>
      <c r="L431" s="89" t="s">
        <v>368</v>
      </c>
      <c r="M431" s="90">
        <v>2531511.0699999998</v>
      </c>
      <c r="O431" s="83" t="s">
        <v>368</v>
      </c>
      <c r="P431" s="113" t="s">
        <v>144</v>
      </c>
    </row>
    <row r="432" spans="1:16" x14ac:dyDescent="0.35">
      <c r="A432" s="91" t="s">
        <v>368</v>
      </c>
      <c r="B432" s="54" t="b">
        <f t="shared" si="11"/>
        <v>0</v>
      </c>
      <c r="C432" s="92" t="s">
        <v>206</v>
      </c>
      <c r="D432" s="92" t="s">
        <v>857</v>
      </c>
      <c r="F432" s="92" t="s">
        <v>721</v>
      </c>
      <c r="I432" s="92" t="s">
        <v>858</v>
      </c>
      <c r="J432" s="92" t="s">
        <v>859</v>
      </c>
      <c r="K432" s="92" t="s">
        <v>860</v>
      </c>
      <c r="L432" s="93" t="s">
        <v>861</v>
      </c>
      <c r="M432" s="93" t="s">
        <v>830</v>
      </c>
      <c r="N432" s="94" t="s">
        <v>368</v>
      </c>
      <c r="O432" s="95" t="s">
        <v>368</v>
      </c>
    </row>
    <row r="433" spans="1:16" ht="15" customHeight="1" x14ac:dyDescent="0.35">
      <c r="A433" s="80" t="s">
        <v>368</v>
      </c>
      <c r="B433" s="54" t="b">
        <f t="shared" si="11"/>
        <v>0</v>
      </c>
      <c r="C433" s="85" t="s">
        <v>966</v>
      </c>
      <c r="D433" s="87" t="s">
        <v>133</v>
      </c>
      <c r="F433" s="87" t="s">
        <v>963</v>
      </c>
      <c r="I433" s="104">
        <v>44803</v>
      </c>
      <c r="J433" s="85" t="s">
        <v>864</v>
      </c>
      <c r="K433" s="85">
        <v>75089</v>
      </c>
      <c r="L433" s="88">
        <v>4589.8999999999996</v>
      </c>
      <c r="M433" s="88">
        <v>4589.8999999999996</v>
      </c>
      <c r="N433" s="96" t="s">
        <v>368</v>
      </c>
      <c r="O433" s="80" t="s">
        <v>368</v>
      </c>
    </row>
    <row r="434" spans="1:16" ht="15" customHeight="1" x14ac:dyDescent="0.35">
      <c r="A434" s="80" t="s">
        <v>368</v>
      </c>
      <c r="B434" s="54" t="b">
        <f t="shared" si="11"/>
        <v>0</v>
      </c>
      <c r="C434" s="85" t="s">
        <v>967</v>
      </c>
      <c r="D434" s="87" t="s">
        <v>137</v>
      </c>
      <c r="F434" s="87" t="s">
        <v>968</v>
      </c>
      <c r="I434" s="104">
        <v>44817</v>
      </c>
      <c r="J434" s="85" t="s">
        <v>864</v>
      </c>
      <c r="K434" s="85">
        <v>75027</v>
      </c>
      <c r="L434" s="88">
        <v>283323.58</v>
      </c>
      <c r="M434" s="88">
        <v>283323.58</v>
      </c>
      <c r="N434" s="96" t="s">
        <v>368</v>
      </c>
      <c r="O434" s="80" t="s">
        <v>368</v>
      </c>
    </row>
    <row r="435" spans="1:16" ht="15" customHeight="1" x14ac:dyDescent="0.35">
      <c r="A435" s="80" t="s">
        <v>368</v>
      </c>
      <c r="B435" s="54" t="b">
        <f t="shared" si="11"/>
        <v>0</v>
      </c>
      <c r="C435" s="85" t="s">
        <v>969</v>
      </c>
      <c r="D435" s="87" t="s">
        <v>133</v>
      </c>
      <c r="F435" s="87" t="s">
        <v>963</v>
      </c>
      <c r="I435" s="104">
        <v>44810</v>
      </c>
      <c r="J435" s="85" t="s">
        <v>864</v>
      </c>
      <c r="K435" s="85">
        <v>75089</v>
      </c>
      <c r="L435" s="88">
        <v>6042.4</v>
      </c>
      <c r="M435" s="88">
        <v>6042.4</v>
      </c>
      <c r="N435" s="96" t="s">
        <v>368</v>
      </c>
      <c r="O435" s="80" t="s">
        <v>368</v>
      </c>
    </row>
    <row r="436" spans="1:16" x14ac:dyDescent="0.35">
      <c r="A436" s="80" t="s">
        <v>368</v>
      </c>
      <c r="B436" s="54" t="b">
        <f t="shared" si="11"/>
        <v>0</v>
      </c>
      <c r="C436" s="97" t="s">
        <v>368</v>
      </c>
      <c r="D436" s="97" t="s">
        <v>368</v>
      </c>
      <c r="E436" s="97" t="s">
        <v>368</v>
      </c>
      <c r="F436" s="97" t="s">
        <v>368</v>
      </c>
      <c r="G436" s="97" t="s">
        <v>368</v>
      </c>
      <c r="H436" s="224"/>
      <c r="I436" s="97" t="s">
        <v>368</v>
      </c>
      <c r="J436" s="97" t="s">
        <v>368</v>
      </c>
      <c r="K436" s="98" t="s">
        <v>33</v>
      </c>
      <c r="L436" s="99">
        <v>293955.88</v>
      </c>
      <c r="M436" s="99">
        <v>293955.88</v>
      </c>
      <c r="N436" s="105" t="s">
        <v>368</v>
      </c>
      <c r="O436" s="80" t="s">
        <v>368</v>
      </c>
    </row>
    <row r="437" spans="1:16" x14ac:dyDescent="0.35">
      <c r="A437" s="81" t="s">
        <v>368</v>
      </c>
      <c r="B437" s="54" t="b">
        <f t="shared" si="11"/>
        <v>0</v>
      </c>
      <c r="C437" s="81" t="s">
        <v>368</v>
      </c>
      <c r="D437" s="81" t="s">
        <v>368</v>
      </c>
      <c r="E437" s="81" t="s">
        <v>368</v>
      </c>
      <c r="F437" s="81" t="s">
        <v>368</v>
      </c>
      <c r="G437" s="79" t="s">
        <v>368</v>
      </c>
      <c r="I437" s="81" t="s">
        <v>368</v>
      </c>
      <c r="J437" s="81" t="s">
        <v>368</v>
      </c>
      <c r="K437" s="89" t="s">
        <v>368</v>
      </c>
      <c r="L437" s="89" t="s">
        <v>368</v>
      </c>
      <c r="M437" s="89" t="s">
        <v>368</v>
      </c>
      <c r="N437" s="89" t="s">
        <v>368</v>
      </c>
      <c r="O437" s="83" t="s">
        <v>368</v>
      </c>
    </row>
    <row r="438" spans="1:16" x14ac:dyDescent="0.35">
      <c r="A438" s="84">
        <v>44837</v>
      </c>
      <c r="B438" s="54">
        <f t="shared" si="11"/>
        <v>44926</v>
      </c>
      <c r="D438" s="85" t="s">
        <v>207</v>
      </c>
      <c r="E438" s="86" t="s">
        <v>167</v>
      </c>
      <c r="F438" s="86" t="s">
        <v>208</v>
      </c>
      <c r="G438" s="87" t="s">
        <v>551</v>
      </c>
      <c r="I438" s="85" t="s">
        <v>209</v>
      </c>
      <c r="J438" s="85"/>
      <c r="K438" s="88">
        <v>5700.86</v>
      </c>
      <c r="L438" s="89" t="s">
        <v>368</v>
      </c>
      <c r="M438" s="90">
        <v>2537211.9300000002</v>
      </c>
      <c r="O438" s="83" t="s">
        <v>368</v>
      </c>
      <c r="P438" s="113" t="s">
        <v>145</v>
      </c>
    </row>
    <row r="439" spans="1:16" x14ac:dyDescent="0.35">
      <c r="A439" s="91" t="s">
        <v>368</v>
      </c>
      <c r="B439" s="54" t="b">
        <f t="shared" si="11"/>
        <v>0</v>
      </c>
      <c r="C439" s="92" t="s">
        <v>206</v>
      </c>
      <c r="D439" s="92" t="s">
        <v>857</v>
      </c>
      <c r="F439" s="92" t="s">
        <v>721</v>
      </c>
      <c r="I439" s="92" t="s">
        <v>858</v>
      </c>
      <c r="J439" s="92" t="s">
        <v>859</v>
      </c>
      <c r="K439" s="92" t="s">
        <v>860</v>
      </c>
      <c r="L439" s="93" t="s">
        <v>861</v>
      </c>
      <c r="M439" s="93" t="s">
        <v>830</v>
      </c>
      <c r="N439" s="94" t="s">
        <v>368</v>
      </c>
      <c r="O439" s="95" t="s">
        <v>368</v>
      </c>
    </row>
    <row r="440" spans="1:16" ht="15" customHeight="1" x14ac:dyDescent="0.35">
      <c r="A440" s="80" t="s">
        <v>368</v>
      </c>
      <c r="B440" s="54" t="b">
        <f t="shared" si="11"/>
        <v>0</v>
      </c>
      <c r="C440" s="85" t="s">
        <v>983</v>
      </c>
      <c r="D440" s="87" t="s">
        <v>133</v>
      </c>
      <c r="F440" s="87" t="s">
        <v>960</v>
      </c>
      <c r="I440" s="104">
        <v>44817</v>
      </c>
      <c r="J440" s="85" t="s">
        <v>864</v>
      </c>
      <c r="K440" s="85">
        <v>75635</v>
      </c>
      <c r="L440" s="88">
        <v>5700.86</v>
      </c>
      <c r="M440" s="88">
        <v>5700.86</v>
      </c>
      <c r="N440" s="96" t="s">
        <v>368</v>
      </c>
      <c r="O440" s="80" t="s">
        <v>368</v>
      </c>
    </row>
    <row r="441" spans="1:16" x14ac:dyDescent="0.35">
      <c r="A441" s="80" t="s">
        <v>368</v>
      </c>
      <c r="B441" s="54" t="b">
        <f t="shared" si="11"/>
        <v>0</v>
      </c>
      <c r="C441" s="97" t="s">
        <v>368</v>
      </c>
      <c r="D441" s="97" t="s">
        <v>368</v>
      </c>
      <c r="E441" s="97" t="s">
        <v>368</v>
      </c>
      <c r="F441" s="97" t="s">
        <v>368</v>
      </c>
      <c r="G441" s="97" t="s">
        <v>368</v>
      </c>
      <c r="H441" s="224"/>
      <c r="I441" s="97" t="s">
        <v>368</v>
      </c>
      <c r="J441" s="97" t="s">
        <v>368</v>
      </c>
      <c r="K441" s="98" t="s">
        <v>33</v>
      </c>
      <c r="L441" s="99">
        <v>5700.86</v>
      </c>
      <c r="M441" s="99">
        <v>5700.86</v>
      </c>
      <c r="N441" s="105" t="s">
        <v>368</v>
      </c>
      <c r="O441" s="80" t="s">
        <v>368</v>
      </c>
    </row>
    <row r="442" spans="1:16" x14ac:dyDescent="0.35">
      <c r="A442" s="84">
        <v>44840</v>
      </c>
      <c r="B442" s="54">
        <f t="shared" si="11"/>
        <v>44926</v>
      </c>
      <c r="D442" s="85" t="s">
        <v>207</v>
      </c>
      <c r="E442" s="86" t="s">
        <v>167</v>
      </c>
      <c r="F442" s="86" t="s">
        <v>208</v>
      </c>
      <c r="G442" s="87" t="s">
        <v>551</v>
      </c>
      <c r="I442" s="85" t="s">
        <v>209</v>
      </c>
      <c r="J442" s="85"/>
      <c r="K442" s="88">
        <v>6042.4</v>
      </c>
      <c r="L442" s="89" t="s">
        <v>368</v>
      </c>
      <c r="M442" s="90">
        <v>2543254.33</v>
      </c>
      <c r="O442" s="83" t="s">
        <v>368</v>
      </c>
      <c r="P442" s="113" t="s">
        <v>145</v>
      </c>
    </row>
    <row r="443" spans="1:16" x14ac:dyDescent="0.35">
      <c r="A443" s="91" t="s">
        <v>368</v>
      </c>
      <c r="B443" s="54" t="b">
        <f t="shared" si="11"/>
        <v>0</v>
      </c>
      <c r="C443" s="92" t="s">
        <v>206</v>
      </c>
      <c r="D443" s="92" t="s">
        <v>857</v>
      </c>
      <c r="F443" s="92" t="s">
        <v>721</v>
      </c>
      <c r="I443" s="92" t="s">
        <v>858</v>
      </c>
      <c r="J443" s="92" t="s">
        <v>859</v>
      </c>
      <c r="K443" s="92" t="s">
        <v>860</v>
      </c>
      <c r="L443" s="93" t="s">
        <v>861</v>
      </c>
      <c r="M443" s="93" t="s">
        <v>830</v>
      </c>
      <c r="N443" s="94" t="s">
        <v>368</v>
      </c>
      <c r="O443" s="95" t="s">
        <v>368</v>
      </c>
    </row>
    <row r="444" spans="1:16" ht="15" customHeight="1" x14ac:dyDescent="0.35">
      <c r="A444" s="80" t="s">
        <v>368</v>
      </c>
      <c r="B444" s="54" t="b">
        <f t="shared" si="11"/>
        <v>0</v>
      </c>
      <c r="C444" s="85" t="s">
        <v>984</v>
      </c>
      <c r="D444" s="87" t="s">
        <v>133</v>
      </c>
      <c r="F444" s="87" t="s">
        <v>963</v>
      </c>
      <c r="I444" s="104">
        <v>44824</v>
      </c>
      <c r="J444" s="85" t="s">
        <v>864</v>
      </c>
      <c r="K444" s="85">
        <v>75635</v>
      </c>
      <c r="L444" s="88">
        <v>6042.4</v>
      </c>
      <c r="M444" s="88">
        <v>6042.4</v>
      </c>
      <c r="N444" s="96" t="s">
        <v>368</v>
      </c>
      <c r="O444" s="80" t="s">
        <v>368</v>
      </c>
    </row>
    <row r="445" spans="1:16" x14ac:dyDescent="0.35">
      <c r="A445" s="80" t="s">
        <v>368</v>
      </c>
      <c r="B445" s="54" t="b">
        <f t="shared" si="11"/>
        <v>0</v>
      </c>
      <c r="C445" s="97" t="s">
        <v>368</v>
      </c>
      <c r="D445" s="97" t="s">
        <v>368</v>
      </c>
      <c r="E445" s="97" t="s">
        <v>368</v>
      </c>
      <c r="F445" s="97" t="s">
        <v>368</v>
      </c>
      <c r="G445" s="97" t="s">
        <v>368</v>
      </c>
      <c r="H445" s="224"/>
      <c r="I445" s="97" t="s">
        <v>368</v>
      </c>
      <c r="J445" s="97" t="s">
        <v>368</v>
      </c>
      <c r="K445" s="98" t="s">
        <v>33</v>
      </c>
      <c r="L445" s="99">
        <v>6042.4</v>
      </c>
      <c r="M445" s="99">
        <v>6042.4</v>
      </c>
      <c r="N445" s="105" t="s">
        <v>368</v>
      </c>
      <c r="O445" s="80" t="s">
        <v>368</v>
      </c>
    </row>
    <row r="446" spans="1:16" x14ac:dyDescent="0.35">
      <c r="A446" s="84">
        <v>44845</v>
      </c>
      <c r="B446" s="54">
        <f t="shared" si="11"/>
        <v>44926</v>
      </c>
      <c r="D446" s="85" t="s">
        <v>210</v>
      </c>
      <c r="E446" s="86" t="s">
        <v>167</v>
      </c>
      <c r="F446" s="86" t="s">
        <v>208</v>
      </c>
      <c r="G446" s="87" t="s">
        <v>551</v>
      </c>
      <c r="I446" s="85" t="s">
        <v>209</v>
      </c>
      <c r="J446" s="85"/>
      <c r="K446" s="88">
        <v>4787.4399999999996</v>
      </c>
      <c r="L446" s="89" t="s">
        <v>368</v>
      </c>
      <c r="M446" s="90">
        <v>2548041.77</v>
      </c>
      <c r="O446" s="83" t="s">
        <v>368</v>
      </c>
      <c r="P446" s="113" t="s">
        <v>145</v>
      </c>
    </row>
    <row r="447" spans="1:16" x14ac:dyDescent="0.35">
      <c r="A447" s="91" t="s">
        <v>368</v>
      </c>
      <c r="B447" s="54" t="b">
        <f t="shared" si="11"/>
        <v>0</v>
      </c>
      <c r="C447" s="92" t="s">
        <v>206</v>
      </c>
      <c r="D447" s="92" t="s">
        <v>857</v>
      </c>
      <c r="F447" s="92" t="s">
        <v>721</v>
      </c>
      <c r="I447" s="92" t="s">
        <v>858</v>
      </c>
      <c r="J447" s="92" t="s">
        <v>859</v>
      </c>
      <c r="K447" s="92" t="s">
        <v>860</v>
      </c>
      <c r="L447" s="93" t="s">
        <v>861</v>
      </c>
      <c r="M447" s="93" t="s">
        <v>830</v>
      </c>
      <c r="N447" s="94" t="s">
        <v>368</v>
      </c>
      <c r="O447" s="95" t="s">
        <v>368</v>
      </c>
    </row>
    <row r="448" spans="1:16" ht="15" customHeight="1" x14ac:dyDescent="0.35">
      <c r="A448" s="80" t="s">
        <v>368</v>
      </c>
      <c r="B448" s="54" t="b">
        <f t="shared" si="11"/>
        <v>0</v>
      </c>
      <c r="C448" s="85" t="s">
        <v>985</v>
      </c>
      <c r="D448" s="87" t="s">
        <v>133</v>
      </c>
      <c r="F448" s="87" t="s">
        <v>963</v>
      </c>
      <c r="I448" s="104">
        <v>44831</v>
      </c>
      <c r="J448" s="85" t="s">
        <v>864</v>
      </c>
      <c r="K448" s="85">
        <v>75635</v>
      </c>
      <c r="L448" s="88">
        <v>4787.4399999999996</v>
      </c>
      <c r="M448" s="88">
        <v>4787.4399999999996</v>
      </c>
      <c r="N448" s="96" t="s">
        <v>368</v>
      </c>
      <c r="O448" s="80" t="s">
        <v>368</v>
      </c>
    </row>
    <row r="449" spans="1:16" x14ac:dyDescent="0.35">
      <c r="A449" s="80" t="s">
        <v>368</v>
      </c>
      <c r="B449" s="54" t="b">
        <f t="shared" si="11"/>
        <v>0</v>
      </c>
      <c r="C449" s="97" t="s">
        <v>368</v>
      </c>
      <c r="D449" s="97" t="s">
        <v>368</v>
      </c>
      <c r="E449" s="97" t="s">
        <v>368</v>
      </c>
      <c r="F449" s="97" t="s">
        <v>368</v>
      </c>
      <c r="G449" s="97" t="s">
        <v>368</v>
      </c>
      <c r="H449" s="224"/>
      <c r="I449" s="97" t="s">
        <v>368</v>
      </c>
      <c r="J449" s="97" t="s">
        <v>368</v>
      </c>
      <c r="K449" s="98" t="s">
        <v>33</v>
      </c>
      <c r="L449" s="99">
        <v>4787.4399999999996</v>
      </c>
      <c r="M449" s="99">
        <v>4787.4399999999996</v>
      </c>
      <c r="N449" s="105" t="s">
        <v>368</v>
      </c>
      <c r="O449" s="80" t="s">
        <v>368</v>
      </c>
    </row>
    <row r="450" spans="1:16" x14ac:dyDescent="0.35">
      <c r="A450" s="84">
        <v>44846</v>
      </c>
      <c r="B450" s="54">
        <f t="shared" si="11"/>
        <v>44926</v>
      </c>
      <c r="D450" s="85" t="s">
        <v>211</v>
      </c>
      <c r="E450" s="86" t="s">
        <v>167</v>
      </c>
      <c r="F450" s="86" t="s">
        <v>208</v>
      </c>
      <c r="G450" s="87" t="s">
        <v>551</v>
      </c>
      <c r="I450" s="85" t="s">
        <v>209</v>
      </c>
      <c r="J450" s="85"/>
      <c r="K450" s="88">
        <v>264952.05</v>
      </c>
      <c r="L450" s="89" t="s">
        <v>368</v>
      </c>
      <c r="M450" s="90">
        <v>2812993.82</v>
      </c>
      <c r="O450" s="83" t="s">
        <v>368</v>
      </c>
      <c r="P450" s="113" t="s">
        <v>145</v>
      </c>
    </row>
    <row r="451" spans="1:16" x14ac:dyDescent="0.35">
      <c r="A451" s="91" t="s">
        <v>368</v>
      </c>
      <c r="B451" s="54" t="b">
        <f t="shared" si="11"/>
        <v>0</v>
      </c>
      <c r="C451" s="92" t="s">
        <v>206</v>
      </c>
      <c r="D451" s="92" t="s">
        <v>857</v>
      </c>
      <c r="F451" s="92" t="s">
        <v>721</v>
      </c>
      <c r="I451" s="92" t="s">
        <v>858</v>
      </c>
      <c r="J451" s="92" t="s">
        <v>859</v>
      </c>
      <c r="K451" s="92" t="s">
        <v>860</v>
      </c>
      <c r="L451" s="93" t="s">
        <v>861</v>
      </c>
      <c r="M451" s="93" t="s">
        <v>830</v>
      </c>
      <c r="N451" s="94" t="s">
        <v>368</v>
      </c>
      <c r="O451" s="95" t="s">
        <v>368</v>
      </c>
    </row>
    <row r="452" spans="1:16" ht="15" customHeight="1" x14ac:dyDescent="0.35">
      <c r="A452" s="80" t="s">
        <v>368</v>
      </c>
      <c r="B452" s="54" t="b">
        <f t="shared" si="11"/>
        <v>0</v>
      </c>
      <c r="C452" s="85" t="s">
        <v>986</v>
      </c>
      <c r="D452" s="87" t="s">
        <v>137</v>
      </c>
      <c r="F452" s="87" t="s">
        <v>968</v>
      </c>
      <c r="I452" s="104">
        <v>44841</v>
      </c>
      <c r="J452" s="85" t="s">
        <v>864</v>
      </c>
      <c r="K452" s="85">
        <v>75581</v>
      </c>
      <c r="L452" s="88">
        <v>259827.63</v>
      </c>
      <c r="M452" s="88">
        <v>259827.63</v>
      </c>
      <c r="N452" s="96" t="s">
        <v>368</v>
      </c>
      <c r="O452" s="80" t="s">
        <v>368</v>
      </c>
    </row>
    <row r="453" spans="1:16" ht="15" customHeight="1" x14ac:dyDescent="0.35">
      <c r="A453" s="80" t="s">
        <v>368</v>
      </c>
      <c r="B453" s="54" t="b">
        <f t="shared" si="11"/>
        <v>0</v>
      </c>
      <c r="C453" s="85" t="s">
        <v>987</v>
      </c>
      <c r="D453" s="87" t="s">
        <v>133</v>
      </c>
      <c r="F453" s="87" t="s">
        <v>963</v>
      </c>
      <c r="I453" s="104">
        <v>44838</v>
      </c>
      <c r="J453" s="85" t="s">
        <v>864</v>
      </c>
      <c r="K453" s="85">
        <v>75635</v>
      </c>
      <c r="L453" s="88">
        <v>5124.42</v>
      </c>
      <c r="M453" s="88">
        <v>5124.42</v>
      </c>
      <c r="N453" s="96" t="s">
        <v>368</v>
      </c>
      <c r="O453" s="80" t="s">
        <v>368</v>
      </c>
    </row>
    <row r="454" spans="1:16" x14ac:dyDescent="0.35">
      <c r="A454" s="80" t="s">
        <v>368</v>
      </c>
      <c r="B454" s="54" t="b">
        <f t="shared" si="11"/>
        <v>0</v>
      </c>
      <c r="C454" s="97" t="s">
        <v>368</v>
      </c>
      <c r="D454" s="97" t="s">
        <v>368</v>
      </c>
      <c r="E454" s="97" t="s">
        <v>368</v>
      </c>
      <c r="F454" s="97" t="s">
        <v>368</v>
      </c>
      <c r="G454" s="97" t="s">
        <v>368</v>
      </c>
      <c r="H454" s="224"/>
      <c r="I454" s="97" t="s">
        <v>368</v>
      </c>
      <c r="J454" s="97" t="s">
        <v>368</v>
      </c>
      <c r="K454" s="98" t="s">
        <v>33</v>
      </c>
      <c r="L454" s="99">
        <v>264952.05</v>
      </c>
      <c r="M454" s="99">
        <v>264952.05</v>
      </c>
      <c r="N454" s="105" t="s">
        <v>368</v>
      </c>
      <c r="O454" s="80" t="s">
        <v>368</v>
      </c>
    </row>
    <row r="455" spans="1:16" x14ac:dyDescent="0.35">
      <c r="A455" s="84">
        <v>44861</v>
      </c>
      <c r="B455" s="54">
        <f t="shared" si="11"/>
        <v>44926</v>
      </c>
      <c r="D455" s="85" t="s">
        <v>212</v>
      </c>
      <c r="E455" s="86" t="s">
        <v>167</v>
      </c>
      <c r="F455" s="86" t="s">
        <v>208</v>
      </c>
      <c r="G455" s="87" t="s">
        <v>551</v>
      </c>
      <c r="I455" s="85" t="s">
        <v>209</v>
      </c>
      <c r="J455" s="85"/>
      <c r="K455" s="88">
        <v>6042.4</v>
      </c>
      <c r="L455" s="89" t="s">
        <v>368</v>
      </c>
      <c r="M455" s="90">
        <v>2819036.22</v>
      </c>
      <c r="O455" s="83" t="s">
        <v>368</v>
      </c>
      <c r="P455" s="113" t="s">
        <v>145</v>
      </c>
    </row>
    <row r="456" spans="1:16" x14ac:dyDescent="0.35">
      <c r="A456" s="91" t="s">
        <v>368</v>
      </c>
      <c r="B456" s="54" t="b">
        <f t="shared" si="11"/>
        <v>0</v>
      </c>
      <c r="C456" s="92" t="s">
        <v>206</v>
      </c>
      <c r="D456" s="92" t="s">
        <v>857</v>
      </c>
      <c r="F456" s="92" t="s">
        <v>721</v>
      </c>
      <c r="I456" s="92" t="s">
        <v>858</v>
      </c>
      <c r="J456" s="92" t="s">
        <v>859</v>
      </c>
      <c r="K456" s="92" t="s">
        <v>860</v>
      </c>
      <c r="L456" s="93" t="s">
        <v>861</v>
      </c>
      <c r="M456" s="93" t="s">
        <v>830</v>
      </c>
      <c r="N456" s="94" t="s">
        <v>368</v>
      </c>
      <c r="O456" s="95" t="s">
        <v>368</v>
      </c>
    </row>
    <row r="457" spans="1:16" ht="15" customHeight="1" x14ac:dyDescent="0.35">
      <c r="A457" s="80" t="s">
        <v>368</v>
      </c>
      <c r="B457" s="54" t="b">
        <f t="shared" si="11"/>
        <v>0</v>
      </c>
      <c r="C457" s="85" t="s">
        <v>988</v>
      </c>
      <c r="D457" s="87" t="s">
        <v>133</v>
      </c>
      <c r="F457" s="87" t="s">
        <v>989</v>
      </c>
      <c r="I457" s="104">
        <v>44845</v>
      </c>
      <c r="J457" s="85" t="s">
        <v>864</v>
      </c>
      <c r="K457" s="85">
        <v>76175</v>
      </c>
      <c r="L457" s="88">
        <v>6042.4</v>
      </c>
      <c r="M457" s="88">
        <v>6042.4</v>
      </c>
      <c r="N457" s="96" t="s">
        <v>368</v>
      </c>
      <c r="O457" s="80" t="s">
        <v>368</v>
      </c>
    </row>
    <row r="458" spans="1:16" x14ac:dyDescent="0.35">
      <c r="A458" s="80" t="s">
        <v>368</v>
      </c>
      <c r="B458" s="54" t="b">
        <f t="shared" si="11"/>
        <v>0</v>
      </c>
      <c r="C458" s="97" t="s">
        <v>368</v>
      </c>
      <c r="D458" s="97" t="s">
        <v>368</v>
      </c>
      <c r="E458" s="97" t="s">
        <v>368</v>
      </c>
      <c r="F458" s="97" t="s">
        <v>368</v>
      </c>
      <c r="G458" s="97" t="s">
        <v>368</v>
      </c>
      <c r="H458" s="224"/>
      <c r="I458" s="97" t="s">
        <v>368</v>
      </c>
      <c r="J458" s="97" t="s">
        <v>368</v>
      </c>
      <c r="K458" s="98" t="s">
        <v>33</v>
      </c>
      <c r="L458" s="99">
        <v>6042.4</v>
      </c>
      <c r="M458" s="99">
        <v>6042.4</v>
      </c>
      <c r="N458" s="105" t="s">
        <v>368</v>
      </c>
      <c r="O458" s="80" t="s">
        <v>368</v>
      </c>
    </row>
    <row r="459" spans="1:16" x14ac:dyDescent="0.35">
      <c r="A459" s="81" t="s">
        <v>368</v>
      </c>
      <c r="B459" s="54" t="b">
        <f t="shared" si="11"/>
        <v>0</v>
      </c>
      <c r="C459" s="81" t="s">
        <v>368</v>
      </c>
      <c r="D459" s="81" t="s">
        <v>368</v>
      </c>
      <c r="E459" s="81" t="s">
        <v>368</v>
      </c>
      <c r="F459" s="81" t="s">
        <v>368</v>
      </c>
      <c r="G459" s="79" t="s">
        <v>368</v>
      </c>
      <c r="I459" s="81" t="s">
        <v>368</v>
      </c>
      <c r="J459" s="81" t="s">
        <v>368</v>
      </c>
      <c r="K459" s="89" t="s">
        <v>368</v>
      </c>
      <c r="L459" s="89" t="s">
        <v>368</v>
      </c>
      <c r="M459" s="89" t="s">
        <v>368</v>
      </c>
      <c r="N459" s="89" t="s">
        <v>368</v>
      </c>
      <c r="O459" s="83" t="s">
        <v>368</v>
      </c>
    </row>
    <row r="460" spans="1:16" x14ac:dyDescent="0.35">
      <c r="A460" s="84">
        <v>44886</v>
      </c>
      <c r="B460" s="54">
        <f t="shared" si="11"/>
        <v>44926</v>
      </c>
      <c r="D460" s="85" t="s">
        <v>213</v>
      </c>
      <c r="E460" s="86" t="s">
        <v>167</v>
      </c>
      <c r="F460" s="86" t="s">
        <v>208</v>
      </c>
      <c r="G460" s="87" t="s">
        <v>551</v>
      </c>
      <c r="I460" s="85" t="s">
        <v>209</v>
      </c>
      <c r="J460" s="85"/>
      <c r="K460" s="88">
        <v>252790.21</v>
      </c>
      <c r="L460" s="89" t="s">
        <v>368</v>
      </c>
      <c r="M460" s="90">
        <v>3071826.43</v>
      </c>
      <c r="O460" s="83" t="s">
        <v>368</v>
      </c>
      <c r="P460" s="113" t="s">
        <v>145</v>
      </c>
    </row>
    <row r="461" spans="1:16" x14ac:dyDescent="0.35">
      <c r="A461" s="91" t="s">
        <v>368</v>
      </c>
      <c r="B461" s="54" t="b">
        <f t="shared" si="11"/>
        <v>0</v>
      </c>
      <c r="C461" s="92" t="s">
        <v>206</v>
      </c>
      <c r="D461" s="92" t="s">
        <v>857</v>
      </c>
      <c r="F461" s="92" t="s">
        <v>721</v>
      </c>
      <c r="I461" s="92" t="s">
        <v>858</v>
      </c>
      <c r="J461" s="92" t="s">
        <v>859</v>
      </c>
      <c r="K461" s="92" t="s">
        <v>860</v>
      </c>
      <c r="L461" s="93" t="s">
        <v>861</v>
      </c>
      <c r="M461" s="93" t="s">
        <v>830</v>
      </c>
      <c r="N461" s="94" t="s">
        <v>368</v>
      </c>
      <c r="O461" s="95" t="s">
        <v>368</v>
      </c>
    </row>
    <row r="462" spans="1:16" ht="15" customHeight="1" x14ac:dyDescent="0.35">
      <c r="A462" s="80" t="s">
        <v>368</v>
      </c>
      <c r="B462" s="54" t="b">
        <f t="shared" si="11"/>
        <v>0</v>
      </c>
      <c r="C462" s="85" t="s">
        <v>990</v>
      </c>
      <c r="D462" s="87" t="s">
        <v>133</v>
      </c>
      <c r="F462" s="87" t="s">
        <v>963</v>
      </c>
      <c r="I462" s="104">
        <v>44852</v>
      </c>
      <c r="J462" s="85" t="s">
        <v>864</v>
      </c>
      <c r="K462" s="85">
        <v>76468</v>
      </c>
      <c r="L462" s="88">
        <v>4605.67</v>
      </c>
      <c r="M462" s="88">
        <v>4605.67</v>
      </c>
      <c r="N462" s="96" t="s">
        <v>368</v>
      </c>
      <c r="O462" s="80" t="s">
        <v>368</v>
      </c>
    </row>
    <row r="463" spans="1:16" ht="15" customHeight="1" x14ac:dyDescent="0.35">
      <c r="A463" s="80" t="s">
        <v>368</v>
      </c>
      <c r="B463" s="54" t="b">
        <f t="shared" si="11"/>
        <v>0</v>
      </c>
      <c r="C463" s="85" t="s">
        <v>991</v>
      </c>
      <c r="D463" s="87" t="s">
        <v>133</v>
      </c>
      <c r="F463" s="87" t="s">
        <v>963</v>
      </c>
      <c r="I463" s="104">
        <v>44859</v>
      </c>
      <c r="J463" s="85" t="s">
        <v>864</v>
      </c>
      <c r="K463" s="85">
        <v>76468</v>
      </c>
      <c r="L463" s="88">
        <v>6356.14</v>
      </c>
      <c r="M463" s="88">
        <v>6356.14</v>
      </c>
      <c r="N463" s="96" t="s">
        <v>368</v>
      </c>
      <c r="O463" s="80" t="s">
        <v>368</v>
      </c>
    </row>
    <row r="464" spans="1:16" ht="15" customHeight="1" x14ac:dyDescent="0.35">
      <c r="A464" s="80" t="s">
        <v>368</v>
      </c>
      <c r="B464" s="54" t="b">
        <f t="shared" si="11"/>
        <v>0</v>
      </c>
      <c r="C464" s="85" t="s">
        <v>992</v>
      </c>
      <c r="D464" s="87" t="s">
        <v>133</v>
      </c>
      <c r="F464" s="87" t="s">
        <v>963</v>
      </c>
      <c r="I464" s="104">
        <v>44873</v>
      </c>
      <c r="J464" s="85" t="s">
        <v>864</v>
      </c>
      <c r="K464" s="85">
        <v>76468</v>
      </c>
      <c r="L464" s="88">
        <v>5170.8999999999996</v>
      </c>
      <c r="M464" s="88">
        <v>5170.8999999999996</v>
      </c>
      <c r="N464" s="96" t="s">
        <v>368</v>
      </c>
      <c r="O464" s="80" t="s">
        <v>368</v>
      </c>
    </row>
    <row r="465" spans="1:16" ht="15" customHeight="1" x14ac:dyDescent="0.35">
      <c r="A465" s="80" t="s">
        <v>368</v>
      </c>
      <c r="B465" s="54" t="b">
        <f t="shared" si="11"/>
        <v>0</v>
      </c>
      <c r="C465" s="85" t="s">
        <v>993</v>
      </c>
      <c r="D465" s="87" t="s">
        <v>137</v>
      </c>
      <c r="F465" s="87" t="s">
        <v>968</v>
      </c>
      <c r="I465" s="104">
        <v>44875</v>
      </c>
      <c r="J465" s="85" t="s">
        <v>864</v>
      </c>
      <c r="K465" s="85">
        <v>76426</v>
      </c>
      <c r="L465" s="88">
        <v>236657.5</v>
      </c>
      <c r="M465" s="88">
        <v>236657.5</v>
      </c>
      <c r="N465" s="96" t="s">
        <v>368</v>
      </c>
      <c r="O465" s="80" t="s">
        <v>368</v>
      </c>
    </row>
    <row r="466" spans="1:16" x14ac:dyDescent="0.35">
      <c r="A466" s="80" t="s">
        <v>368</v>
      </c>
      <c r="B466" s="54" t="b">
        <f t="shared" si="11"/>
        <v>0</v>
      </c>
      <c r="C466" s="97" t="s">
        <v>368</v>
      </c>
      <c r="D466" s="97" t="s">
        <v>368</v>
      </c>
      <c r="E466" s="97" t="s">
        <v>368</v>
      </c>
      <c r="F466" s="97" t="s">
        <v>368</v>
      </c>
      <c r="G466" s="97" t="s">
        <v>368</v>
      </c>
      <c r="H466" s="224"/>
      <c r="I466" s="97" t="s">
        <v>368</v>
      </c>
      <c r="J466" s="97" t="s">
        <v>368</v>
      </c>
      <c r="K466" s="98" t="s">
        <v>33</v>
      </c>
      <c r="L466" s="99">
        <v>252790.21</v>
      </c>
      <c r="M466" s="99">
        <v>252790.21</v>
      </c>
      <c r="N466" s="105" t="s">
        <v>368</v>
      </c>
      <c r="O466" s="80" t="s">
        <v>368</v>
      </c>
    </row>
    <row r="467" spans="1:16" x14ac:dyDescent="0.35">
      <c r="A467" s="84">
        <v>44895</v>
      </c>
      <c r="B467" s="54">
        <f t="shared" si="11"/>
        <v>44926</v>
      </c>
      <c r="D467" s="85" t="s">
        <v>214</v>
      </c>
      <c r="E467" s="86" t="s">
        <v>167</v>
      </c>
      <c r="F467" s="86" t="s">
        <v>208</v>
      </c>
      <c r="G467" s="87" t="s">
        <v>551</v>
      </c>
      <c r="I467" s="85" t="s">
        <v>209</v>
      </c>
      <c r="J467" s="85"/>
      <c r="K467" s="88">
        <v>9641.2800000000007</v>
      </c>
      <c r="L467" s="89" t="s">
        <v>368</v>
      </c>
      <c r="M467" s="90">
        <v>3081467.71</v>
      </c>
      <c r="O467" s="83" t="s">
        <v>368</v>
      </c>
      <c r="P467" s="113" t="s">
        <v>145</v>
      </c>
    </row>
    <row r="468" spans="1:16" x14ac:dyDescent="0.35">
      <c r="A468" s="91" t="s">
        <v>368</v>
      </c>
      <c r="B468" s="54" t="b">
        <f t="shared" si="11"/>
        <v>0</v>
      </c>
      <c r="C468" s="92" t="s">
        <v>206</v>
      </c>
      <c r="D468" s="92" t="s">
        <v>857</v>
      </c>
      <c r="F468" s="92" t="s">
        <v>721</v>
      </c>
      <c r="I468" s="92" t="s">
        <v>858</v>
      </c>
      <c r="J468" s="92" t="s">
        <v>859</v>
      </c>
      <c r="K468" s="92" t="s">
        <v>860</v>
      </c>
      <c r="L468" s="93" t="s">
        <v>861</v>
      </c>
      <c r="M468" s="93" t="s">
        <v>830</v>
      </c>
      <c r="N468" s="94" t="s">
        <v>368</v>
      </c>
      <c r="O468" s="95" t="s">
        <v>368</v>
      </c>
    </row>
    <row r="469" spans="1:16" ht="15" customHeight="1" x14ac:dyDescent="0.35">
      <c r="A469" s="80" t="s">
        <v>368</v>
      </c>
      <c r="B469" s="54" t="b">
        <f t="shared" si="11"/>
        <v>0</v>
      </c>
      <c r="C469" s="85" t="s">
        <v>994</v>
      </c>
      <c r="D469" s="87" t="s">
        <v>133</v>
      </c>
      <c r="F469" s="87" t="s">
        <v>995</v>
      </c>
      <c r="I469" s="104">
        <v>44880</v>
      </c>
      <c r="J469" s="85" t="s">
        <v>864</v>
      </c>
      <c r="K469" s="85">
        <v>77096</v>
      </c>
      <c r="L469" s="88">
        <v>3889.38</v>
      </c>
      <c r="M469" s="88">
        <v>3889.38</v>
      </c>
      <c r="N469" s="96" t="s">
        <v>368</v>
      </c>
      <c r="O469" s="80" t="s">
        <v>368</v>
      </c>
    </row>
    <row r="470" spans="1:16" ht="15" customHeight="1" x14ac:dyDescent="0.35">
      <c r="A470" s="80" t="s">
        <v>368</v>
      </c>
      <c r="B470" s="54" t="b">
        <f t="shared" si="11"/>
        <v>0</v>
      </c>
      <c r="C470" s="85" t="s">
        <v>996</v>
      </c>
      <c r="D470" s="87" t="s">
        <v>133</v>
      </c>
      <c r="F470" s="87" t="s">
        <v>997</v>
      </c>
      <c r="I470" s="104">
        <v>44886</v>
      </c>
      <c r="J470" s="85" t="s">
        <v>864</v>
      </c>
      <c r="K470" s="85">
        <v>77096</v>
      </c>
      <c r="L470" s="88">
        <v>5751.9</v>
      </c>
      <c r="M470" s="88">
        <v>5751.9</v>
      </c>
      <c r="N470" s="96" t="s">
        <v>368</v>
      </c>
      <c r="O470" s="80" t="s">
        <v>368</v>
      </c>
    </row>
    <row r="471" spans="1:16" x14ac:dyDescent="0.35">
      <c r="A471" s="80" t="s">
        <v>368</v>
      </c>
      <c r="B471" s="54" t="b">
        <f t="shared" si="11"/>
        <v>0</v>
      </c>
      <c r="C471" s="97" t="s">
        <v>368</v>
      </c>
      <c r="D471" s="97" t="s">
        <v>368</v>
      </c>
      <c r="E471" s="97" t="s">
        <v>368</v>
      </c>
      <c r="F471" s="97" t="s">
        <v>368</v>
      </c>
      <c r="G471" s="97" t="s">
        <v>368</v>
      </c>
      <c r="H471" s="224"/>
      <c r="I471" s="97" t="s">
        <v>368</v>
      </c>
      <c r="J471" s="97" t="s">
        <v>368</v>
      </c>
      <c r="K471" s="98" t="s">
        <v>33</v>
      </c>
      <c r="L471" s="99">
        <v>9641.2800000000007</v>
      </c>
      <c r="M471" s="99">
        <v>9641.2800000000007</v>
      </c>
      <c r="N471" s="105" t="s">
        <v>368</v>
      </c>
      <c r="O471" s="80" t="s">
        <v>368</v>
      </c>
    </row>
    <row r="472" spans="1:16" x14ac:dyDescent="0.35">
      <c r="A472" s="84">
        <v>44895</v>
      </c>
      <c r="B472" s="54">
        <f t="shared" si="11"/>
        <v>44926</v>
      </c>
      <c r="D472" s="85" t="s">
        <v>215</v>
      </c>
      <c r="E472" s="86" t="s">
        <v>167</v>
      </c>
      <c r="F472" s="86" t="s">
        <v>208</v>
      </c>
      <c r="G472" s="87" t="s">
        <v>551</v>
      </c>
      <c r="I472" s="85" t="s">
        <v>209</v>
      </c>
      <c r="J472" s="85"/>
      <c r="K472" s="88">
        <v>4604.01</v>
      </c>
      <c r="L472" s="89" t="s">
        <v>368</v>
      </c>
      <c r="M472" s="90">
        <v>3086071.72</v>
      </c>
      <c r="O472" s="83" t="s">
        <v>368</v>
      </c>
      <c r="P472" s="113" t="s">
        <v>145</v>
      </c>
    </row>
    <row r="473" spans="1:16" x14ac:dyDescent="0.35">
      <c r="A473" s="91" t="s">
        <v>368</v>
      </c>
      <c r="B473" s="54" t="b">
        <f t="shared" si="11"/>
        <v>0</v>
      </c>
      <c r="C473" s="92" t="s">
        <v>206</v>
      </c>
      <c r="D473" s="92" t="s">
        <v>857</v>
      </c>
      <c r="F473" s="92" t="s">
        <v>721</v>
      </c>
      <c r="I473" s="92" t="s">
        <v>858</v>
      </c>
      <c r="J473" s="92" t="s">
        <v>859</v>
      </c>
      <c r="K473" s="92" t="s">
        <v>860</v>
      </c>
      <c r="L473" s="93" t="s">
        <v>861</v>
      </c>
      <c r="M473" s="93" t="s">
        <v>830</v>
      </c>
      <c r="N473" s="94" t="s">
        <v>368</v>
      </c>
      <c r="O473" s="95" t="s">
        <v>368</v>
      </c>
    </row>
    <row r="474" spans="1:16" ht="15" customHeight="1" x14ac:dyDescent="0.35">
      <c r="A474" s="80" t="s">
        <v>368</v>
      </c>
      <c r="B474" s="54" t="b">
        <f t="shared" si="11"/>
        <v>0</v>
      </c>
      <c r="C474" s="85" t="s">
        <v>998</v>
      </c>
      <c r="D474" s="87" t="s">
        <v>133</v>
      </c>
      <c r="F474" s="87" t="s">
        <v>999</v>
      </c>
      <c r="I474" s="104">
        <v>44894</v>
      </c>
      <c r="J474" s="85" t="s">
        <v>864</v>
      </c>
      <c r="K474" s="85">
        <v>77096</v>
      </c>
      <c r="L474" s="88">
        <v>1568.7</v>
      </c>
      <c r="M474" s="88">
        <v>1568.7</v>
      </c>
      <c r="N474" s="96" t="s">
        <v>368</v>
      </c>
      <c r="O474" s="80" t="s">
        <v>368</v>
      </c>
    </row>
    <row r="475" spans="1:16" ht="15" customHeight="1" x14ac:dyDescent="0.35">
      <c r="A475" s="80" t="s">
        <v>368</v>
      </c>
      <c r="B475" s="54" t="b">
        <f t="shared" si="11"/>
        <v>0</v>
      </c>
      <c r="C475" s="85" t="s">
        <v>1000</v>
      </c>
      <c r="D475" s="87" t="s">
        <v>133</v>
      </c>
      <c r="F475" s="87" t="s">
        <v>1001</v>
      </c>
      <c r="I475" s="104">
        <v>44894</v>
      </c>
      <c r="J475" s="85" t="s">
        <v>864</v>
      </c>
      <c r="K475" s="85">
        <v>77096</v>
      </c>
      <c r="L475" s="88">
        <v>1245</v>
      </c>
      <c r="M475" s="88">
        <v>1245</v>
      </c>
      <c r="N475" s="96" t="s">
        <v>368</v>
      </c>
      <c r="O475" s="80" t="s">
        <v>368</v>
      </c>
    </row>
    <row r="476" spans="1:16" ht="15" customHeight="1" x14ac:dyDescent="0.35">
      <c r="A476" s="80" t="s">
        <v>368</v>
      </c>
      <c r="B476" s="54" t="b">
        <f t="shared" si="11"/>
        <v>0</v>
      </c>
      <c r="C476" s="85" t="s">
        <v>1002</v>
      </c>
      <c r="D476" s="87" t="s">
        <v>133</v>
      </c>
      <c r="F476" s="87" t="s">
        <v>1003</v>
      </c>
      <c r="I476" s="104">
        <v>44894</v>
      </c>
      <c r="J476" s="85" t="s">
        <v>864</v>
      </c>
      <c r="K476" s="85">
        <v>77096</v>
      </c>
      <c r="L476" s="88">
        <v>1058.25</v>
      </c>
      <c r="M476" s="88">
        <v>1058.25</v>
      </c>
      <c r="N476" s="96" t="s">
        <v>368</v>
      </c>
      <c r="O476" s="80" t="s">
        <v>368</v>
      </c>
    </row>
    <row r="477" spans="1:16" ht="15" customHeight="1" x14ac:dyDescent="0.35">
      <c r="A477" s="80" t="s">
        <v>368</v>
      </c>
      <c r="B477" s="54" t="b">
        <f t="shared" si="11"/>
        <v>0</v>
      </c>
      <c r="C477" s="85" t="s">
        <v>1004</v>
      </c>
      <c r="D477" s="87" t="s">
        <v>133</v>
      </c>
      <c r="F477" s="87" t="s">
        <v>1005</v>
      </c>
      <c r="I477" s="104">
        <v>44894</v>
      </c>
      <c r="J477" s="85" t="s">
        <v>864</v>
      </c>
      <c r="K477" s="85">
        <v>77096</v>
      </c>
      <c r="L477" s="88">
        <v>732.06</v>
      </c>
      <c r="M477" s="88">
        <v>732.06</v>
      </c>
      <c r="N477" s="96" t="s">
        <v>368</v>
      </c>
      <c r="O477" s="80" t="s">
        <v>368</v>
      </c>
    </row>
    <row r="478" spans="1:16" x14ac:dyDescent="0.35">
      <c r="A478" s="80" t="s">
        <v>368</v>
      </c>
      <c r="B478" s="54" t="b">
        <f t="shared" ref="B478:B516" si="12">IF(A478&lt;=44561,44561,IF(A478&lt;=44651,44651,IF(A478&lt;=44742,44742,IF(A478&lt;=44834,44834,IF(A478&lt;=44926,44926)))))</f>
        <v>0</v>
      </c>
      <c r="C478" s="97" t="s">
        <v>368</v>
      </c>
      <c r="D478" s="97" t="s">
        <v>368</v>
      </c>
      <c r="E478" s="97" t="s">
        <v>368</v>
      </c>
      <c r="F478" s="97" t="s">
        <v>368</v>
      </c>
      <c r="G478" s="97" t="s">
        <v>368</v>
      </c>
      <c r="H478" s="224"/>
      <c r="I478" s="97" t="s">
        <v>368</v>
      </c>
      <c r="J478" s="97" t="s">
        <v>368</v>
      </c>
      <c r="K478" s="98" t="s">
        <v>33</v>
      </c>
      <c r="L478" s="99">
        <v>4604.01</v>
      </c>
      <c r="M478" s="99">
        <v>4604.01</v>
      </c>
      <c r="N478" s="105" t="s">
        <v>368</v>
      </c>
      <c r="O478" s="80" t="s">
        <v>368</v>
      </c>
    </row>
    <row r="479" spans="1:16" x14ac:dyDescent="0.35">
      <c r="A479" s="84">
        <v>44895</v>
      </c>
      <c r="B479" s="54">
        <f t="shared" si="12"/>
        <v>44926</v>
      </c>
      <c r="D479" s="85" t="s">
        <v>216</v>
      </c>
      <c r="E479" s="86" t="s">
        <v>167</v>
      </c>
      <c r="F479" s="86" t="s">
        <v>208</v>
      </c>
      <c r="G479" s="87" t="s">
        <v>551</v>
      </c>
      <c r="I479" s="85" t="s">
        <v>209</v>
      </c>
      <c r="J479" s="85"/>
      <c r="K479" s="88">
        <v>5191.6499999999996</v>
      </c>
      <c r="L479" s="89" t="s">
        <v>368</v>
      </c>
      <c r="M479" s="90">
        <v>3091263.37</v>
      </c>
      <c r="O479" s="83" t="s">
        <v>368</v>
      </c>
      <c r="P479" s="113" t="s">
        <v>145</v>
      </c>
    </row>
    <row r="480" spans="1:16" x14ac:dyDescent="0.35">
      <c r="A480" s="91" t="s">
        <v>368</v>
      </c>
      <c r="B480" s="54" t="b">
        <f t="shared" si="12"/>
        <v>0</v>
      </c>
      <c r="C480" s="92" t="s">
        <v>206</v>
      </c>
      <c r="D480" s="92" t="s">
        <v>857</v>
      </c>
      <c r="F480" s="92" t="s">
        <v>721</v>
      </c>
      <c r="I480" s="92" t="s">
        <v>858</v>
      </c>
      <c r="J480" s="92" t="s">
        <v>859</v>
      </c>
      <c r="K480" s="92" t="s">
        <v>860</v>
      </c>
      <c r="L480" s="93" t="s">
        <v>861</v>
      </c>
      <c r="M480" s="93" t="s">
        <v>830</v>
      </c>
      <c r="N480" s="94" t="s">
        <v>368</v>
      </c>
      <c r="O480" s="95" t="s">
        <v>368</v>
      </c>
    </row>
    <row r="481" spans="1:16" ht="15" customHeight="1" x14ac:dyDescent="0.35">
      <c r="A481" s="80" t="s">
        <v>368</v>
      </c>
      <c r="B481" s="54" t="b">
        <f t="shared" si="12"/>
        <v>0</v>
      </c>
      <c r="C481" s="85" t="s">
        <v>1006</v>
      </c>
      <c r="D481" s="87" t="s">
        <v>133</v>
      </c>
      <c r="F481" s="87" t="s">
        <v>1007</v>
      </c>
      <c r="I481" s="104">
        <v>44900</v>
      </c>
      <c r="J481" s="85" t="s">
        <v>864</v>
      </c>
      <c r="K481" s="85">
        <v>77096</v>
      </c>
      <c r="L481" s="88">
        <v>1008.45</v>
      </c>
      <c r="M481" s="88">
        <v>1008.45</v>
      </c>
      <c r="N481" s="96" t="s">
        <v>368</v>
      </c>
      <c r="O481" s="80" t="s">
        <v>368</v>
      </c>
    </row>
    <row r="482" spans="1:16" ht="15" customHeight="1" x14ac:dyDescent="0.35">
      <c r="A482" s="80" t="s">
        <v>368</v>
      </c>
      <c r="B482" s="54" t="b">
        <f t="shared" si="12"/>
        <v>0</v>
      </c>
      <c r="C482" s="85" t="s">
        <v>1008</v>
      </c>
      <c r="D482" s="87" t="s">
        <v>133</v>
      </c>
      <c r="F482" s="87" t="s">
        <v>1009</v>
      </c>
      <c r="I482" s="104">
        <v>44900</v>
      </c>
      <c r="J482" s="85" t="s">
        <v>864</v>
      </c>
      <c r="K482" s="85">
        <v>77096</v>
      </c>
      <c r="L482" s="88">
        <v>1568.7</v>
      </c>
      <c r="M482" s="88">
        <v>1568.7</v>
      </c>
      <c r="N482" s="96" t="s">
        <v>368</v>
      </c>
      <c r="O482" s="80" t="s">
        <v>368</v>
      </c>
    </row>
    <row r="483" spans="1:16" ht="15" customHeight="1" x14ac:dyDescent="0.35">
      <c r="A483" s="80" t="s">
        <v>368</v>
      </c>
      <c r="B483" s="54" t="b">
        <f t="shared" si="12"/>
        <v>0</v>
      </c>
      <c r="C483" s="85" t="s">
        <v>1010</v>
      </c>
      <c r="D483" s="87" t="s">
        <v>133</v>
      </c>
      <c r="F483" s="87" t="s">
        <v>1011</v>
      </c>
      <c r="I483" s="104">
        <v>44900</v>
      </c>
      <c r="J483" s="85" t="s">
        <v>864</v>
      </c>
      <c r="K483" s="85">
        <v>77096</v>
      </c>
      <c r="L483" s="88">
        <v>1162</v>
      </c>
      <c r="M483" s="88">
        <v>1162</v>
      </c>
      <c r="N483" s="96" t="s">
        <v>368</v>
      </c>
      <c r="O483" s="80" t="s">
        <v>368</v>
      </c>
    </row>
    <row r="484" spans="1:16" ht="15" customHeight="1" x14ac:dyDescent="0.35">
      <c r="A484" s="80" t="s">
        <v>368</v>
      </c>
      <c r="B484" s="54" t="b">
        <f t="shared" si="12"/>
        <v>0</v>
      </c>
      <c r="C484" s="85" t="s">
        <v>1012</v>
      </c>
      <c r="D484" s="87" t="s">
        <v>133</v>
      </c>
      <c r="F484" s="87" t="s">
        <v>1013</v>
      </c>
      <c r="I484" s="104">
        <v>44900</v>
      </c>
      <c r="J484" s="85" t="s">
        <v>864</v>
      </c>
      <c r="K484" s="85">
        <v>77096</v>
      </c>
      <c r="L484" s="88">
        <v>1452.5</v>
      </c>
      <c r="M484" s="88">
        <v>1452.5</v>
      </c>
      <c r="N484" s="96" t="s">
        <v>368</v>
      </c>
      <c r="O484" s="80" t="s">
        <v>368</v>
      </c>
    </row>
    <row r="485" spans="1:16" x14ac:dyDescent="0.35">
      <c r="A485" s="80" t="s">
        <v>368</v>
      </c>
      <c r="B485" s="54" t="b">
        <f t="shared" si="12"/>
        <v>0</v>
      </c>
      <c r="C485" s="97" t="s">
        <v>368</v>
      </c>
      <c r="D485" s="97" t="s">
        <v>368</v>
      </c>
      <c r="E485" s="97" t="s">
        <v>368</v>
      </c>
      <c r="F485" s="97" t="s">
        <v>368</v>
      </c>
      <c r="G485" s="97" t="s">
        <v>368</v>
      </c>
      <c r="H485" s="224"/>
      <c r="I485" s="97" t="s">
        <v>368</v>
      </c>
      <c r="J485" s="97" t="s">
        <v>368</v>
      </c>
      <c r="K485" s="98" t="s">
        <v>33</v>
      </c>
      <c r="L485" s="99">
        <v>5191.6499999999996</v>
      </c>
      <c r="M485" s="99">
        <v>5191.6499999999996</v>
      </c>
      <c r="N485" s="105" t="s">
        <v>368</v>
      </c>
      <c r="O485" s="80" t="s">
        <v>368</v>
      </c>
    </row>
    <row r="486" spans="1:16" x14ac:dyDescent="0.35">
      <c r="A486" s="81" t="s">
        <v>368</v>
      </c>
      <c r="B486" s="54" t="b">
        <f t="shared" si="12"/>
        <v>0</v>
      </c>
      <c r="C486" s="81" t="s">
        <v>368</v>
      </c>
      <c r="D486" s="81" t="s">
        <v>368</v>
      </c>
      <c r="E486" s="81" t="s">
        <v>368</v>
      </c>
      <c r="F486" s="81" t="s">
        <v>368</v>
      </c>
      <c r="G486" s="79" t="s">
        <v>368</v>
      </c>
      <c r="I486" s="81" t="s">
        <v>368</v>
      </c>
      <c r="J486" s="81" t="s">
        <v>368</v>
      </c>
      <c r="K486" s="89" t="s">
        <v>368</v>
      </c>
      <c r="L486" s="89" t="s">
        <v>368</v>
      </c>
      <c r="M486" s="89" t="s">
        <v>368</v>
      </c>
      <c r="N486" s="89" t="s">
        <v>368</v>
      </c>
      <c r="O486" s="83" t="s">
        <v>368</v>
      </c>
    </row>
    <row r="487" spans="1:16" x14ac:dyDescent="0.35">
      <c r="A487" s="84">
        <v>44915</v>
      </c>
      <c r="B487" s="54">
        <f t="shared" si="12"/>
        <v>44926</v>
      </c>
      <c r="D487" s="85" t="s">
        <v>216</v>
      </c>
      <c r="E487" s="86" t="s">
        <v>167</v>
      </c>
      <c r="F487" s="86" t="s">
        <v>208</v>
      </c>
      <c r="G487" s="87" t="s">
        <v>551</v>
      </c>
      <c r="I487" s="85" t="s">
        <v>209</v>
      </c>
      <c r="J487" s="85"/>
      <c r="K487" s="88">
        <v>1220.0999999999999</v>
      </c>
      <c r="L487" s="89" t="s">
        <v>368</v>
      </c>
      <c r="M487" s="90">
        <v>3092483.47</v>
      </c>
      <c r="O487" s="83" t="s">
        <v>368</v>
      </c>
      <c r="P487" s="113" t="s">
        <v>145</v>
      </c>
    </row>
    <row r="488" spans="1:16" x14ac:dyDescent="0.35">
      <c r="A488" s="91" t="s">
        <v>368</v>
      </c>
      <c r="B488" s="54" t="b">
        <f t="shared" si="12"/>
        <v>0</v>
      </c>
      <c r="C488" s="92" t="s">
        <v>206</v>
      </c>
      <c r="D488" s="92" t="s">
        <v>857</v>
      </c>
      <c r="F488" s="92" t="s">
        <v>721</v>
      </c>
      <c r="I488" s="92" t="s">
        <v>858</v>
      </c>
      <c r="J488" s="92" t="s">
        <v>859</v>
      </c>
      <c r="K488" s="92" t="s">
        <v>860</v>
      </c>
      <c r="L488" s="93" t="s">
        <v>861</v>
      </c>
      <c r="M488" s="93" t="s">
        <v>830</v>
      </c>
      <c r="N488" s="94" t="s">
        <v>368</v>
      </c>
      <c r="O488" s="95" t="s">
        <v>368</v>
      </c>
    </row>
    <row r="489" spans="1:16" ht="15" customHeight="1" x14ac:dyDescent="0.35">
      <c r="A489" s="80" t="s">
        <v>368</v>
      </c>
      <c r="B489" s="54" t="b">
        <f t="shared" si="12"/>
        <v>0</v>
      </c>
      <c r="C489" s="85" t="s">
        <v>1014</v>
      </c>
      <c r="D489" s="87" t="s">
        <v>133</v>
      </c>
      <c r="F489" s="87" t="s">
        <v>1015</v>
      </c>
      <c r="I489" s="104">
        <v>44900</v>
      </c>
      <c r="J489" s="85" t="s">
        <v>864</v>
      </c>
      <c r="K489" s="85">
        <v>77096</v>
      </c>
      <c r="L489" s="88">
        <v>1220.0999999999999</v>
      </c>
      <c r="M489" s="88">
        <v>1220.0999999999999</v>
      </c>
      <c r="N489" s="96" t="s">
        <v>368</v>
      </c>
      <c r="O489" s="80" t="s">
        <v>368</v>
      </c>
    </row>
    <row r="490" spans="1:16" x14ac:dyDescent="0.35">
      <c r="A490" s="80" t="s">
        <v>368</v>
      </c>
      <c r="B490" s="54" t="b">
        <f t="shared" si="12"/>
        <v>0</v>
      </c>
      <c r="C490" s="97" t="s">
        <v>368</v>
      </c>
      <c r="D490" s="97" t="s">
        <v>368</v>
      </c>
      <c r="E490" s="97" t="s">
        <v>368</v>
      </c>
      <c r="F490" s="97" t="s">
        <v>368</v>
      </c>
      <c r="G490" s="97" t="s">
        <v>368</v>
      </c>
      <c r="H490" s="224"/>
      <c r="I490" s="97" t="s">
        <v>368</v>
      </c>
      <c r="J490" s="97" t="s">
        <v>368</v>
      </c>
      <c r="K490" s="98" t="s">
        <v>33</v>
      </c>
      <c r="L490" s="99">
        <v>1220.0999999999999</v>
      </c>
      <c r="M490" s="99">
        <v>1220.0999999999999</v>
      </c>
      <c r="N490" s="105" t="s">
        <v>368</v>
      </c>
      <c r="O490" s="80" t="s">
        <v>368</v>
      </c>
    </row>
    <row r="491" spans="1:16" x14ac:dyDescent="0.35">
      <c r="A491" s="84">
        <v>44916</v>
      </c>
      <c r="B491" s="54">
        <f t="shared" si="12"/>
        <v>44926</v>
      </c>
      <c r="D491" s="85" t="s">
        <v>216</v>
      </c>
      <c r="E491" s="86" t="s">
        <v>167</v>
      </c>
      <c r="F491" s="86" t="s">
        <v>208</v>
      </c>
      <c r="G491" s="87" t="s">
        <v>551</v>
      </c>
      <c r="I491" s="85" t="s">
        <v>209</v>
      </c>
      <c r="J491" s="85"/>
      <c r="K491" s="88">
        <v>148487.67999999999</v>
      </c>
      <c r="L491" s="89" t="s">
        <v>368</v>
      </c>
      <c r="M491" s="90">
        <v>3240971.15</v>
      </c>
      <c r="O491" s="83" t="s">
        <v>368</v>
      </c>
      <c r="P491" s="113" t="s">
        <v>145</v>
      </c>
    </row>
    <row r="492" spans="1:16" x14ac:dyDescent="0.35">
      <c r="A492" s="91" t="s">
        <v>368</v>
      </c>
      <c r="B492" s="54" t="b">
        <f t="shared" si="12"/>
        <v>0</v>
      </c>
      <c r="C492" s="92" t="s">
        <v>206</v>
      </c>
      <c r="D492" s="92" t="s">
        <v>857</v>
      </c>
      <c r="F492" s="92" t="s">
        <v>721</v>
      </c>
      <c r="I492" s="92" t="s">
        <v>858</v>
      </c>
      <c r="J492" s="92" t="s">
        <v>859</v>
      </c>
      <c r="K492" s="92" t="s">
        <v>860</v>
      </c>
      <c r="L492" s="93" t="s">
        <v>861</v>
      </c>
      <c r="M492" s="93" t="s">
        <v>830</v>
      </c>
      <c r="N492" s="94" t="s">
        <v>368</v>
      </c>
      <c r="O492" s="95" t="s">
        <v>368</v>
      </c>
    </row>
    <row r="493" spans="1:16" ht="15" customHeight="1" x14ac:dyDescent="0.35">
      <c r="A493" s="80" t="s">
        <v>368</v>
      </c>
      <c r="B493" s="54" t="b">
        <f t="shared" si="12"/>
        <v>0</v>
      </c>
      <c r="C493" s="85" t="s">
        <v>1016</v>
      </c>
      <c r="D493" s="87" t="s">
        <v>137</v>
      </c>
      <c r="F493" s="87" t="s">
        <v>968</v>
      </c>
      <c r="I493" s="104">
        <v>44915</v>
      </c>
      <c r="J493" s="85" t="s">
        <v>864</v>
      </c>
      <c r="K493" s="85">
        <v>77050</v>
      </c>
      <c r="L493" s="88">
        <v>142793.88</v>
      </c>
      <c r="M493" s="88">
        <v>142793.88</v>
      </c>
      <c r="N493" s="96" t="s">
        <v>368</v>
      </c>
      <c r="O493" s="80" t="s">
        <v>368</v>
      </c>
    </row>
    <row r="494" spans="1:16" ht="15" customHeight="1" x14ac:dyDescent="0.35">
      <c r="A494" s="80" t="s">
        <v>368</v>
      </c>
      <c r="B494" s="54" t="b">
        <f t="shared" si="12"/>
        <v>0</v>
      </c>
      <c r="C494" s="85" t="s">
        <v>1017</v>
      </c>
      <c r="D494" s="87" t="s">
        <v>133</v>
      </c>
      <c r="F494" s="87" t="s">
        <v>963</v>
      </c>
      <c r="I494" s="104">
        <v>44908</v>
      </c>
      <c r="J494" s="85" t="s">
        <v>864</v>
      </c>
      <c r="K494" s="85">
        <v>77096</v>
      </c>
      <c r="L494" s="88">
        <v>1568.7</v>
      </c>
      <c r="M494" s="88">
        <v>1568.7</v>
      </c>
      <c r="N494" s="96" t="s">
        <v>368</v>
      </c>
      <c r="O494" s="80" t="s">
        <v>368</v>
      </c>
    </row>
    <row r="495" spans="1:16" ht="15" customHeight="1" x14ac:dyDescent="0.35">
      <c r="A495" s="80" t="s">
        <v>368</v>
      </c>
      <c r="B495" s="54" t="b">
        <f t="shared" si="12"/>
        <v>0</v>
      </c>
      <c r="C495" s="85" t="s">
        <v>1018</v>
      </c>
      <c r="D495" s="87" t="s">
        <v>133</v>
      </c>
      <c r="F495" s="87" t="s">
        <v>963</v>
      </c>
      <c r="I495" s="104">
        <v>44908</v>
      </c>
      <c r="J495" s="85" t="s">
        <v>864</v>
      </c>
      <c r="K495" s="85">
        <v>77096</v>
      </c>
      <c r="L495" s="88">
        <v>1452.5</v>
      </c>
      <c r="M495" s="88">
        <v>1452.5</v>
      </c>
      <c r="N495" s="96" t="s">
        <v>368</v>
      </c>
      <c r="O495" s="80" t="s">
        <v>368</v>
      </c>
    </row>
    <row r="496" spans="1:16" ht="15" customHeight="1" x14ac:dyDescent="0.35">
      <c r="A496" s="80" t="s">
        <v>368</v>
      </c>
      <c r="B496" s="54" t="b">
        <f t="shared" si="12"/>
        <v>0</v>
      </c>
      <c r="C496" s="85" t="s">
        <v>1019</v>
      </c>
      <c r="D496" s="87" t="s">
        <v>133</v>
      </c>
      <c r="F496" s="87" t="s">
        <v>963</v>
      </c>
      <c r="I496" s="104">
        <v>44908</v>
      </c>
      <c r="J496" s="85" t="s">
        <v>864</v>
      </c>
      <c r="K496" s="85">
        <v>77096</v>
      </c>
      <c r="L496" s="88">
        <v>1452.5</v>
      </c>
      <c r="M496" s="88">
        <v>1452.5</v>
      </c>
      <c r="N496" s="96" t="s">
        <v>368</v>
      </c>
      <c r="O496" s="80" t="s">
        <v>368</v>
      </c>
    </row>
    <row r="497" spans="1:16" ht="15" customHeight="1" x14ac:dyDescent="0.35">
      <c r="A497" s="80" t="s">
        <v>368</v>
      </c>
      <c r="B497" s="54" t="b">
        <f t="shared" si="12"/>
        <v>0</v>
      </c>
      <c r="C497" s="85" t="s">
        <v>1020</v>
      </c>
      <c r="D497" s="87" t="s">
        <v>133</v>
      </c>
      <c r="F497" s="87" t="s">
        <v>1021</v>
      </c>
      <c r="I497" s="104">
        <v>44908</v>
      </c>
      <c r="J497" s="85" t="s">
        <v>864</v>
      </c>
      <c r="K497" s="85">
        <v>77096</v>
      </c>
      <c r="L497" s="88">
        <v>1220.0999999999999</v>
      </c>
      <c r="M497" s="88">
        <v>1220.0999999999999</v>
      </c>
      <c r="N497" s="96" t="s">
        <v>368</v>
      </c>
      <c r="O497" s="80" t="s">
        <v>368</v>
      </c>
    </row>
    <row r="498" spans="1:16" x14ac:dyDescent="0.35">
      <c r="A498" s="80" t="s">
        <v>368</v>
      </c>
      <c r="B498" s="54" t="b">
        <f t="shared" si="12"/>
        <v>0</v>
      </c>
      <c r="C498" s="97" t="s">
        <v>368</v>
      </c>
      <c r="D498" s="97" t="s">
        <v>368</v>
      </c>
      <c r="E498" s="97" t="s">
        <v>368</v>
      </c>
      <c r="F498" s="97" t="s">
        <v>368</v>
      </c>
      <c r="G498" s="97" t="s">
        <v>368</v>
      </c>
      <c r="H498" s="224"/>
      <c r="I498" s="97" t="s">
        <v>368</v>
      </c>
      <c r="J498" s="97" t="s">
        <v>368</v>
      </c>
      <c r="K498" s="98" t="s">
        <v>33</v>
      </c>
      <c r="L498" s="99">
        <v>148487.67999999999</v>
      </c>
      <c r="M498" s="99">
        <v>148487.67999999999</v>
      </c>
      <c r="N498" s="105" t="s">
        <v>368</v>
      </c>
      <c r="O498" s="80" t="s">
        <v>368</v>
      </c>
    </row>
    <row r="499" spans="1:16" x14ac:dyDescent="0.35">
      <c r="A499" s="81" t="s">
        <v>368</v>
      </c>
      <c r="B499" s="54" t="b">
        <f t="shared" si="12"/>
        <v>0</v>
      </c>
      <c r="C499" s="81" t="s">
        <v>368</v>
      </c>
      <c r="D499" s="81" t="s">
        <v>368</v>
      </c>
      <c r="E499" s="81" t="s">
        <v>368</v>
      </c>
      <c r="F499" s="81" t="s">
        <v>368</v>
      </c>
      <c r="G499" s="79" t="s">
        <v>368</v>
      </c>
      <c r="I499" s="81" t="s">
        <v>368</v>
      </c>
      <c r="J499" s="81" t="s">
        <v>368</v>
      </c>
      <c r="K499" s="89" t="s">
        <v>368</v>
      </c>
      <c r="L499" s="89" t="s">
        <v>368</v>
      </c>
      <c r="M499" s="89" t="s">
        <v>368</v>
      </c>
      <c r="N499" s="89" t="s">
        <v>368</v>
      </c>
      <c r="O499" s="83" t="s">
        <v>368</v>
      </c>
    </row>
    <row r="500" spans="1:16" ht="15" customHeight="1" x14ac:dyDescent="0.35">
      <c r="A500" s="79" t="s">
        <v>970</v>
      </c>
      <c r="B500" s="54" t="b">
        <f t="shared" si="12"/>
        <v>0</v>
      </c>
      <c r="K500" s="101">
        <v>3726863.15</v>
      </c>
      <c r="L500" s="101">
        <v>485892</v>
      </c>
      <c r="M500" s="102">
        <v>3240971.15</v>
      </c>
      <c r="N500" s="225"/>
      <c r="O500" s="103" t="s">
        <v>368</v>
      </c>
    </row>
    <row r="501" spans="1:16" ht="15" customHeight="1" x14ac:dyDescent="0.35">
      <c r="A501" s="79" t="s">
        <v>971</v>
      </c>
      <c r="B501" s="54" t="b">
        <f t="shared" si="12"/>
        <v>0</v>
      </c>
      <c r="J501" s="80" t="s">
        <v>368</v>
      </c>
      <c r="L501" s="81" t="s">
        <v>828</v>
      </c>
      <c r="M501" s="82">
        <v>0</v>
      </c>
      <c r="O501" s="83" t="s">
        <v>368</v>
      </c>
    </row>
    <row r="502" spans="1:16" ht="15" customHeight="1" x14ac:dyDescent="0.35">
      <c r="A502" s="84">
        <v>44736</v>
      </c>
      <c r="B502" s="54">
        <f t="shared" si="12"/>
        <v>44742</v>
      </c>
      <c r="D502" s="85" t="s">
        <v>135</v>
      </c>
      <c r="E502" s="86" t="s">
        <v>167</v>
      </c>
      <c r="F502" s="86" t="s">
        <v>168</v>
      </c>
      <c r="G502" s="87" t="s">
        <v>663</v>
      </c>
      <c r="I502" s="85" t="s">
        <v>406</v>
      </c>
      <c r="J502" s="85"/>
      <c r="K502" s="88">
        <v>2155</v>
      </c>
      <c r="L502" s="89" t="s">
        <v>368</v>
      </c>
      <c r="M502" s="90">
        <v>2155</v>
      </c>
      <c r="O502" s="83" t="s">
        <v>368</v>
      </c>
      <c r="P502" s="113" t="s">
        <v>143</v>
      </c>
    </row>
    <row r="503" spans="1:16" x14ac:dyDescent="0.35">
      <c r="A503" s="81" t="s">
        <v>368</v>
      </c>
      <c r="B503" s="54" t="b">
        <f t="shared" si="12"/>
        <v>0</v>
      </c>
      <c r="C503" s="81" t="s">
        <v>368</v>
      </c>
      <c r="D503" s="81" t="s">
        <v>368</v>
      </c>
      <c r="E503" s="81" t="s">
        <v>368</v>
      </c>
      <c r="F503" s="81" t="s">
        <v>368</v>
      </c>
      <c r="G503" s="79" t="s">
        <v>368</v>
      </c>
      <c r="I503" s="81" t="s">
        <v>368</v>
      </c>
      <c r="J503" s="81" t="s">
        <v>368</v>
      </c>
      <c r="K503" s="89" t="s">
        <v>368</v>
      </c>
      <c r="L503" s="89" t="s">
        <v>368</v>
      </c>
      <c r="M503" s="89" t="s">
        <v>368</v>
      </c>
      <c r="N503" s="89" t="s">
        <v>368</v>
      </c>
      <c r="O503" s="83" t="s">
        <v>368</v>
      </c>
    </row>
    <row r="504" spans="1:16" ht="15" customHeight="1" x14ac:dyDescent="0.35">
      <c r="A504" s="79" t="s">
        <v>972</v>
      </c>
      <c r="B504" s="54" t="b">
        <f t="shared" si="12"/>
        <v>0</v>
      </c>
      <c r="K504" s="101">
        <v>2155</v>
      </c>
      <c r="L504" s="101">
        <v>0</v>
      </c>
      <c r="M504" s="102">
        <v>2155</v>
      </c>
      <c r="N504" s="225"/>
      <c r="O504" s="103" t="s">
        <v>368</v>
      </c>
    </row>
    <row r="505" spans="1:16" ht="15" customHeight="1" x14ac:dyDescent="0.35">
      <c r="A505" s="79" t="s">
        <v>973</v>
      </c>
      <c r="B505" s="54" t="b">
        <f t="shared" si="12"/>
        <v>0</v>
      </c>
      <c r="J505" s="80" t="s">
        <v>368</v>
      </c>
      <c r="L505" s="81" t="s">
        <v>828</v>
      </c>
      <c r="M505" s="82">
        <v>0</v>
      </c>
      <c r="O505" s="83" t="s">
        <v>368</v>
      </c>
    </row>
    <row r="506" spans="1:16" ht="15" customHeight="1" x14ac:dyDescent="0.35">
      <c r="A506" s="84">
        <v>44736</v>
      </c>
      <c r="B506" s="54">
        <f t="shared" si="12"/>
        <v>44742</v>
      </c>
      <c r="D506" s="85" t="s">
        <v>135</v>
      </c>
      <c r="E506" s="86" t="s">
        <v>167</v>
      </c>
      <c r="F506" s="86" t="s">
        <v>168</v>
      </c>
      <c r="G506" s="87" t="s">
        <v>663</v>
      </c>
      <c r="I506" s="85" t="s">
        <v>406</v>
      </c>
      <c r="J506" s="85"/>
      <c r="K506" s="88">
        <v>2601</v>
      </c>
      <c r="L506" s="89" t="s">
        <v>368</v>
      </c>
      <c r="M506" s="90">
        <v>2601</v>
      </c>
      <c r="O506" s="83" t="s">
        <v>368</v>
      </c>
      <c r="P506" s="113" t="s">
        <v>143</v>
      </c>
    </row>
    <row r="507" spans="1:16" x14ac:dyDescent="0.35">
      <c r="A507" s="81" t="s">
        <v>368</v>
      </c>
      <c r="B507" s="54" t="b">
        <f t="shared" si="12"/>
        <v>0</v>
      </c>
      <c r="C507" s="81" t="s">
        <v>368</v>
      </c>
      <c r="D507" s="81" t="s">
        <v>368</v>
      </c>
      <c r="E507" s="81" t="s">
        <v>368</v>
      </c>
      <c r="F507" s="81" t="s">
        <v>368</v>
      </c>
      <c r="G507" s="79" t="s">
        <v>368</v>
      </c>
      <c r="I507" s="81" t="s">
        <v>368</v>
      </c>
      <c r="J507" s="81" t="s">
        <v>368</v>
      </c>
      <c r="K507" s="89" t="s">
        <v>368</v>
      </c>
      <c r="L507" s="89" t="s">
        <v>368</v>
      </c>
      <c r="M507" s="89" t="s">
        <v>368</v>
      </c>
      <c r="N507" s="89" t="s">
        <v>368</v>
      </c>
      <c r="O507" s="83" t="s">
        <v>368</v>
      </c>
    </row>
    <row r="508" spans="1:16" ht="15" customHeight="1" x14ac:dyDescent="0.35">
      <c r="A508" s="79" t="s">
        <v>974</v>
      </c>
      <c r="B508" s="54" t="b">
        <f t="shared" si="12"/>
        <v>0</v>
      </c>
      <c r="K508" s="101">
        <v>2601</v>
      </c>
      <c r="L508" s="101">
        <v>0</v>
      </c>
      <c r="M508" s="102">
        <v>2601</v>
      </c>
      <c r="N508" s="225"/>
      <c r="O508" s="103" t="s">
        <v>368</v>
      </c>
    </row>
    <row r="509" spans="1:16" ht="15" customHeight="1" x14ac:dyDescent="0.35">
      <c r="A509" s="79" t="s">
        <v>975</v>
      </c>
      <c r="B509" s="54" t="b">
        <f t="shared" si="12"/>
        <v>0</v>
      </c>
      <c r="J509" s="80" t="s">
        <v>368</v>
      </c>
      <c r="L509" s="81" t="s">
        <v>828</v>
      </c>
      <c r="M509" s="82">
        <v>0</v>
      </c>
      <c r="O509" s="83" t="s">
        <v>368</v>
      </c>
    </row>
    <row r="510" spans="1:16" ht="15" customHeight="1" x14ac:dyDescent="0.35">
      <c r="A510" s="84">
        <v>44736</v>
      </c>
      <c r="B510" s="54">
        <f t="shared" si="12"/>
        <v>44742</v>
      </c>
      <c r="D510" s="85" t="s">
        <v>135</v>
      </c>
      <c r="E510" s="86" t="s">
        <v>167</v>
      </c>
      <c r="F510" s="86" t="s">
        <v>168</v>
      </c>
      <c r="G510" s="87" t="s">
        <v>663</v>
      </c>
      <c r="I510" s="85" t="s">
        <v>406</v>
      </c>
      <c r="J510" s="85"/>
      <c r="K510" s="88">
        <v>65</v>
      </c>
      <c r="L510" s="89" t="s">
        <v>368</v>
      </c>
      <c r="M510" s="90">
        <v>65</v>
      </c>
      <c r="O510" s="83" t="s">
        <v>368</v>
      </c>
      <c r="P510" s="113" t="s">
        <v>143</v>
      </c>
    </row>
    <row r="511" spans="1:16" x14ac:dyDescent="0.35">
      <c r="A511" s="81" t="s">
        <v>368</v>
      </c>
      <c r="B511" s="54" t="b">
        <f t="shared" si="12"/>
        <v>0</v>
      </c>
      <c r="C511" s="81" t="s">
        <v>368</v>
      </c>
      <c r="D511" s="81" t="s">
        <v>368</v>
      </c>
      <c r="E511" s="81" t="s">
        <v>368</v>
      </c>
      <c r="F511" s="81" t="s">
        <v>368</v>
      </c>
      <c r="G511" s="79" t="s">
        <v>368</v>
      </c>
      <c r="I511" s="81" t="s">
        <v>368</v>
      </c>
      <c r="J511" s="81" t="s">
        <v>368</v>
      </c>
      <c r="K511" s="89" t="s">
        <v>368</v>
      </c>
      <c r="L511" s="89" t="s">
        <v>368</v>
      </c>
      <c r="M511" s="89" t="s">
        <v>368</v>
      </c>
      <c r="N511" s="89" t="s">
        <v>368</v>
      </c>
      <c r="O511" s="83" t="s">
        <v>368</v>
      </c>
    </row>
    <row r="512" spans="1:16" ht="15" customHeight="1" x14ac:dyDescent="0.35">
      <c r="A512" s="79" t="s">
        <v>976</v>
      </c>
      <c r="B512" s="54" t="b">
        <f t="shared" si="12"/>
        <v>0</v>
      </c>
      <c r="K512" s="101">
        <v>65</v>
      </c>
      <c r="L512" s="101">
        <v>0</v>
      </c>
      <c r="M512" s="102">
        <v>65</v>
      </c>
      <c r="N512" s="225"/>
      <c r="O512" s="103" t="s">
        <v>368</v>
      </c>
    </row>
    <row r="513" spans="1:16" ht="15" customHeight="1" x14ac:dyDescent="0.35">
      <c r="A513" s="79" t="s">
        <v>977</v>
      </c>
      <c r="B513" s="54" t="b">
        <f t="shared" si="12"/>
        <v>0</v>
      </c>
      <c r="K513" s="101">
        <v>3773866.07</v>
      </c>
      <c r="L513" s="101">
        <v>485892</v>
      </c>
      <c r="M513" s="106" t="s">
        <v>368</v>
      </c>
      <c r="N513" s="106" t="s">
        <v>368</v>
      </c>
      <c r="O513" s="106" t="s">
        <v>368</v>
      </c>
    </row>
    <row r="514" spans="1:16" ht="15" customHeight="1" x14ac:dyDescent="0.35">
      <c r="A514" s="79" t="s">
        <v>978</v>
      </c>
      <c r="B514" s="54" t="b">
        <f t="shared" si="12"/>
        <v>0</v>
      </c>
      <c r="K514" s="101">
        <v>3773866.07</v>
      </c>
      <c r="L514" s="101">
        <v>485892</v>
      </c>
      <c r="M514" s="107" t="s">
        <v>368</v>
      </c>
      <c r="N514" s="107" t="s">
        <v>368</v>
      </c>
      <c r="O514" s="107" t="s">
        <v>368</v>
      </c>
    </row>
    <row r="515" spans="1:16" ht="15.75" customHeight="1" thickBot="1" x14ac:dyDescent="0.4">
      <c r="A515" s="79" t="s">
        <v>979</v>
      </c>
      <c r="B515" s="54" t="b">
        <f t="shared" si="12"/>
        <v>0</v>
      </c>
      <c r="K515" s="101">
        <v>3773866.07</v>
      </c>
      <c r="L515" s="101">
        <v>485892</v>
      </c>
      <c r="M515" s="108" t="s">
        <v>368</v>
      </c>
      <c r="N515" s="108" t="s">
        <v>368</v>
      </c>
      <c r="O515" s="108" t="s">
        <v>368</v>
      </c>
    </row>
    <row r="516" spans="1:16" ht="15" thickTop="1" x14ac:dyDescent="0.35">
      <c r="A516" s="79" t="s">
        <v>980</v>
      </c>
      <c r="B516" s="54" t="b">
        <f t="shared" si="12"/>
        <v>0</v>
      </c>
      <c r="K516" s="109">
        <v>3773866.07</v>
      </c>
      <c r="L516" s="109">
        <v>485892</v>
      </c>
      <c r="M516" s="110" t="s">
        <v>368</v>
      </c>
      <c r="N516" s="227">
        <f>K516-L516</f>
        <v>3287974.07</v>
      </c>
      <c r="O516" s="110">
        <v>3200562.4600000004</v>
      </c>
      <c r="P516" s="215">
        <f>N516-O516</f>
        <v>87411.609999999404</v>
      </c>
    </row>
  </sheetData>
  <autoFilter ref="A26:P516" xr:uid="{0CCF8D3E-7651-403C-BE5D-7B84060FBDA4}"/>
  <hyperlinks>
    <hyperlink ref="E31" r:id="rId1" xr:uid="{FA1627C6-E78B-4E00-8200-BA00EBCD4DC5}"/>
    <hyperlink ref="E32" r:id="rId2" xr:uid="{BC140637-26EF-4DAB-8640-5FAECE1F1B98}"/>
    <hyperlink ref="E37" r:id="rId3" xr:uid="{83A743D0-9747-418B-90E1-78579CDAC60A}"/>
    <hyperlink ref="E41" r:id="rId4" xr:uid="{4DBC8065-6CD4-4164-BB81-5ECC84CFD34A}"/>
    <hyperlink ref="E46" r:id="rId5" xr:uid="{525A1CC7-F71A-4ED5-A9EC-3C76D92A1F76}"/>
    <hyperlink ref="E50" r:id="rId6" xr:uid="{B8FDE5B8-D7E4-4E56-A76A-4323BB13E01B}"/>
    <hyperlink ref="E55" r:id="rId7" xr:uid="{9A771145-9120-4C0F-BC70-6A58D2791460}"/>
    <hyperlink ref="E59" r:id="rId8" xr:uid="{8AFA0B76-D1A5-4A38-9C1C-34B04D8A2E90}"/>
    <hyperlink ref="E64" r:id="rId9" xr:uid="{26781BE2-22DF-4689-B3FD-9F3ECD80C728}"/>
    <hyperlink ref="E68" r:id="rId10" xr:uid="{11E6E8AB-6D59-4406-B7AD-53E6E48877F2}"/>
    <hyperlink ref="E72" r:id="rId11" xr:uid="{52BB1784-BFC4-48C0-BC10-53B8981220CD}"/>
    <hyperlink ref="E77" r:id="rId12" xr:uid="{1367C3D9-CB4A-4015-BE75-4B9F97FB37D3}"/>
    <hyperlink ref="E81" r:id="rId13" xr:uid="{DA60C1C8-792D-435E-B23B-09795337F4A4}"/>
    <hyperlink ref="E99" r:id="rId14" xr:uid="{F3AB1108-2214-4A2A-974A-7EC7179FD6AB}"/>
    <hyperlink ref="E104" r:id="rId15" xr:uid="{86571746-668C-45DE-A55A-DC970FFD3863}"/>
    <hyperlink ref="E108" r:id="rId16" xr:uid="{D50DC306-8A97-4C37-BC69-1DFF283A1562}"/>
    <hyperlink ref="E113" r:id="rId17" xr:uid="{4FC9CBEA-7E8A-4790-AFB2-998BDD674711}"/>
    <hyperlink ref="E117" r:id="rId18" xr:uid="{09D552D8-8546-48C0-B743-C6374B57686D}"/>
    <hyperlink ref="E122" r:id="rId19" xr:uid="{38356190-9AB7-4F14-BE8B-E5B280A15F4D}"/>
    <hyperlink ref="E126" r:id="rId20" xr:uid="{5D7C3CF9-8FC3-430D-89A8-750CDF3B0B92}"/>
    <hyperlink ref="E131" r:id="rId21" xr:uid="{FB0F1496-0490-42A4-805A-9AEAB5E81752}"/>
    <hyperlink ref="E135" r:id="rId22" xr:uid="{35F373C5-8175-435D-991A-AA7FC714E082}"/>
    <hyperlink ref="E140" r:id="rId23" xr:uid="{EB7C0BA4-42B5-4BC5-8CB0-BDAA154D4733}"/>
    <hyperlink ref="E144" r:id="rId24" xr:uid="{ECB04C53-E5B5-4759-85B5-28ACD03F7D27}"/>
    <hyperlink ref="E151" r:id="rId25" xr:uid="{7B5E5485-CFCE-4E5E-8DD3-DCA23ADDB1D1}"/>
    <hyperlink ref="E152" r:id="rId26" xr:uid="{A4B19AEC-6362-426F-875F-6917E3FFB532}"/>
    <hyperlink ref="E157" r:id="rId27" xr:uid="{5E6229F7-965D-4C81-929B-430C48881605}"/>
    <hyperlink ref="E161" r:id="rId28" xr:uid="{13DCCDB3-F7CE-4159-8CB2-C5A8085AE4C5}"/>
    <hyperlink ref="E166" r:id="rId29" xr:uid="{8C0050E0-0C4A-4D5D-B271-1060F7601C09}"/>
    <hyperlink ref="E170" r:id="rId30" xr:uid="{25691BD2-BC8A-48CB-B59F-F79BD854E2F2}"/>
    <hyperlink ref="E175" r:id="rId31" xr:uid="{548F3CCE-7F7D-43D0-8E2A-C035E6F59224}"/>
    <hyperlink ref="E179" r:id="rId32" xr:uid="{890F5873-D4EB-45E8-8EB9-CF0F2C5EC3D9}"/>
    <hyperlink ref="E184" r:id="rId33" xr:uid="{88668793-2B07-4FF3-A6A6-86C5EA5A59EB}"/>
    <hyperlink ref="E188" r:id="rId34" xr:uid="{9C0F79AE-FA1B-4049-B259-5A7A6D259A1B}"/>
    <hyperlink ref="E192" r:id="rId35" xr:uid="{C6567F51-9C13-4736-876F-C20E1A54627B}"/>
    <hyperlink ref="E197" r:id="rId36" xr:uid="{006E5FFB-E71E-421E-A030-CA5D7E82CEC6}"/>
    <hyperlink ref="E201" r:id="rId37" xr:uid="{44165A00-7A31-4341-867B-7F9C3AF35F96}"/>
    <hyperlink ref="E219" r:id="rId38" xr:uid="{D7B9E62F-6DD5-4922-A214-0E270FE2FC08}"/>
    <hyperlink ref="E220" r:id="rId39" xr:uid="{A60A4EF0-42C2-4201-BC1A-342F64950C3E}"/>
    <hyperlink ref="E225" r:id="rId40" xr:uid="{985D79C5-7D42-4320-8026-820E39DBF1CA}"/>
    <hyperlink ref="E229" r:id="rId41" xr:uid="{A6A0C288-C017-4938-9E44-D19B582FAB21}"/>
    <hyperlink ref="E234" r:id="rId42" xr:uid="{3DB8BAC7-4F20-48FB-961D-0CB67F3AA2D4}"/>
    <hyperlink ref="E238" r:id="rId43" xr:uid="{A22988EB-6293-43C7-A349-DDEBB328F052}"/>
    <hyperlink ref="E243" r:id="rId44" xr:uid="{3C04FCF4-11B4-44D2-9B49-4B94A2981569}"/>
    <hyperlink ref="E247" r:id="rId45" xr:uid="{35F19034-5CA6-46C7-8528-AE2A48BA01A5}"/>
    <hyperlink ref="E252" r:id="rId46" xr:uid="{35C2D5B8-FC3A-4B11-BEC5-8245728AB663}"/>
    <hyperlink ref="E256" r:id="rId47" xr:uid="{7793907F-55CE-4321-A69E-ACAAC383808A}"/>
    <hyperlink ref="E260" r:id="rId48" xr:uid="{5F2939EE-F358-4F11-889B-62EAE4CA09C4}"/>
    <hyperlink ref="E265" r:id="rId49" xr:uid="{5DAB5A84-7193-4FFF-B125-A0E2E12471B4}"/>
    <hyperlink ref="E269" r:id="rId50" xr:uid="{393DFAC2-C1F3-4CF0-A040-653F93125287}"/>
    <hyperlink ref="C290" r:id="rId51" xr:uid="{CCC9FEAD-0E89-4834-AAAC-36998A4B5DD8}"/>
    <hyperlink ref="C296" r:id="rId52" xr:uid="{1E4788D2-42B0-4B7C-95D5-A3F5D41EC5BA}"/>
    <hyperlink ref="C297" r:id="rId53" xr:uid="{B89735AB-F46A-4B12-B052-383CFC2D0465}"/>
    <hyperlink ref="C298" r:id="rId54" xr:uid="{6CE08319-7F17-498A-8A7C-6AD7AB63B6A1}"/>
    <hyperlink ref="C299" r:id="rId55" xr:uid="{4F29B588-1BAF-41C4-A9EE-19753026A299}"/>
    <hyperlink ref="C300" r:id="rId56" xr:uid="{B3A8357C-A97A-42FE-9127-4937A8DEFD09}"/>
    <hyperlink ref="C301" r:id="rId57" xr:uid="{6816982D-835B-4B59-A701-5D5EA0A7ADF2}"/>
    <hyperlink ref="C306" r:id="rId58" xr:uid="{E75FDB19-EF35-4ACF-86AD-D8807C1EFB16}"/>
    <hyperlink ref="C307" r:id="rId59" xr:uid="{BE753805-CF88-43EC-BD65-F51DACC5579C}"/>
    <hyperlink ref="C308" r:id="rId60" xr:uid="{156940FA-E13C-4380-A681-D16FB0A61453}"/>
    <hyperlink ref="C309" r:id="rId61" xr:uid="{DFBBEA08-DBAB-412E-BBD9-60393D3E7CF3}"/>
    <hyperlink ref="C310" r:id="rId62" xr:uid="{4BF51CDA-59E2-4843-B216-C4139976C87D}"/>
    <hyperlink ref="C314" r:id="rId63" xr:uid="{E5F62500-4E30-4188-B6A9-20E253509F0B}"/>
    <hyperlink ref="C315" r:id="rId64" xr:uid="{8AF08582-DAFD-4C52-8187-33FA9D460D08}"/>
    <hyperlink ref="C316" r:id="rId65" xr:uid="{4A0AFAB5-5AC3-4B7D-82CA-85F228F20D7C}"/>
    <hyperlink ref="C317" r:id="rId66" xr:uid="{992C027C-22A9-4F81-9957-3930DBD27563}"/>
    <hyperlink ref="C318" r:id="rId67" xr:uid="{3979FEB0-F273-42B8-ABBC-13E1816BC2C6}"/>
    <hyperlink ref="C323" r:id="rId68" xr:uid="{10A8454C-708E-406D-95A5-936330C6000F}"/>
    <hyperlink ref="C324" r:id="rId69" xr:uid="{EDBEAB40-9FD7-4EBD-9982-04924BC299BD}"/>
    <hyperlink ref="C328" r:id="rId70" xr:uid="{EBE371D3-0CFD-423D-B522-34058729B31E}"/>
    <hyperlink ref="C333" r:id="rId71" xr:uid="{1BECD9D8-850D-47C4-8E45-20EE07847E23}"/>
    <hyperlink ref="C338" r:id="rId72" xr:uid="{55E0ABDF-3B04-4E52-AA10-F8B539DA7453}"/>
    <hyperlink ref="C339" r:id="rId73" xr:uid="{0BBAB36F-527A-4E01-A710-4E7A3BAC9CAB}"/>
    <hyperlink ref="C340" r:id="rId74" xr:uid="{21B6337F-34BD-46CC-B020-12BD045A6CEC}"/>
    <hyperlink ref="C344" r:id="rId75" xr:uid="{0EB076B9-5013-473A-9794-A3796D708D7A}"/>
    <hyperlink ref="C345" r:id="rId76" xr:uid="{B069021A-121D-4D9D-80DD-E0B18B610102}"/>
    <hyperlink ref="C346" r:id="rId77" xr:uid="{328A6A75-590A-4B32-B3A5-E29C1F543801}"/>
    <hyperlink ref="C351" r:id="rId78" xr:uid="{4FA670A7-AEC6-424C-9C82-5A06D2A453DA}"/>
    <hyperlink ref="C352" r:id="rId79" xr:uid="{FC72955D-F236-4AE0-B034-D13BAE8393AF}"/>
    <hyperlink ref="C356" r:id="rId80" xr:uid="{C6543B54-9D08-4F9D-B8BF-1B3036916AD7}"/>
    <hyperlink ref="C360" r:id="rId81" xr:uid="{B44E864F-1CD7-4BD7-9DF3-CFCEB372196C}"/>
    <hyperlink ref="C365" r:id="rId82" xr:uid="{730C1E8B-69D4-4D51-9E4F-AD49BBE6986F}"/>
    <hyperlink ref="C366" r:id="rId83" xr:uid="{ACFBF48B-CAC6-4B22-B0F0-76D687E8ED59}"/>
    <hyperlink ref="C367" r:id="rId84" xr:uid="{68474C2A-34CC-469D-8FA9-3AA32E4BC1D3}"/>
    <hyperlink ref="C371" r:id="rId85" xr:uid="{29A80D21-7ED3-420C-9306-E5A5DE130175}"/>
    <hyperlink ref="C372" r:id="rId86" xr:uid="{99325F1E-38FC-4FB2-A807-1B3394B6C2EC}"/>
    <hyperlink ref="C373" r:id="rId87" xr:uid="{8971216F-50A3-4E2D-9177-E7EB69A91EB1}"/>
    <hyperlink ref="C374" r:id="rId88" xr:uid="{70F1C169-8685-42F5-8ECD-7866DDF05C93}"/>
    <hyperlink ref="C378" r:id="rId89" xr:uid="{8134C9B8-4DA8-4170-8630-A29E3E14EAB1}"/>
    <hyperlink ref="C382" r:id="rId90" xr:uid="{66F676A5-F737-4436-94F2-21D01DC18C83}"/>
    <hyperlink ref="C383" r:id="rId91" xr:uid="{2B4AD748-234C-4180-8DA7-936BFE48DBE9}"/>
    <hyperlink ref="C388" r:id="rId92" xr:uid="{B30CC142-845A-42B3-B278-20A5EEEDF43C}"/>
    <hyperlink ref="C392" r:id="rId93" xr:uid="{BAC9C296-BDDD-472D-88CC-838E64241087}"/>
    <hyperlink ref="C396" r:id="rId94" xr:uid="{9BF5342C-49A8-4D7F-9213-E19AB8DDB605}"/>
    <hyperlink ref="C397" r:id="rId95" xr:uid="{A6B944B3-4CBD-458A-B98E-2743637F23C0}"/>
    <hyperlink ref="C401" r:id="rId96" xr:uid="{7969D461-C4D2-40AD-BF96-F4D9D5C2EEE8}"/>
    <hyperlink ref="C406" r:id="rId97" xr:uid="{939A3023-BA66-4596-9C4F-0EEEEEE7BF8D}"/>
    <hyperlink ref="C410" r:id="rId98" xr:uid="{BD236C30-E2DB-4361-B7E0-9B93D14D5203}"/>
    <hyperlink ref="C414" r:id="rId99" xr:uid="{562DC82F-B2C1-4559-8A00-0C52C9967A14}"/>
    <hyperlink ref="C415" r:id="rId100" xr:uid="{7F98BB70-D982-42DC-A886-B13BF902A613}"/>
    <hyperlink ref="C416" r:id="rId101" xr:uid="{1AF7BD57-55A0-4BF8-AC3B-974BC8C2E206}"/>
    <hyperlink ref="C421" r:id="rId102" xr:uid="{926E22C2-74F1-43AE-BCE0-EB199E463A29}"/>
    <hyperlink ref="C425" r:id="rId103" xr:uid="{C3EF9162-AE3A-478E-B890-3C6380BAD3E8}"/>
    <hyperlink ref="C429" r:id="rId104" xr:uid="{330495B4-F824-499C-A464-A5A2D220C8E5}"/>
    <hyperlink ref="C433" r:id="rId105" xr:uid="{6D4C09FE-085B-489F-89A2-776A67896D09}"/>
    <hyperlink ref="C434" r:id="rId106" xr:uid="{5643B1AC-DA5E-4F21-8A56-101B5889DCCF}"/>
    <hyperlink ref="C435" r:id="rId107" xr:uid="{A3B59C00-1894-40FE-B555-E82A1515F578}"/>
    <hyperlink ref="C440" r:id="rId108" xr:uid="{AAB966DE-EF83-41E0-B4C8-FF5FA8F992A2}"/>
    <hyperlink ref="C444" r:id="rId109" xr:uid="{6F7545C1-4B36-4888-A057-19F6672FFE6D}"/>
    <hyperlink ref="C448" r:id="rId110" xr:uid="{53A0867B-BECC-4ED9-BE83-7EDD3C348C30}"/>
    <hyperlink ref="C452" r:id="rId111" xr:uid="{B375C1C2-47D2-4A26-A620-89DE9A40F1D1}"/>
    <hyperlink ref="C453" r:id="rId112" xr:uid="{E4EBDCEA-5DFF-4619-A7AB-15ACBD2195D7}"/>
    <hyperlink ref="C457" r:id="rId113" xr:uid="{5F456C7D-F9F2-4C3C-BED0-8423B00D35C7}"/>
    <hyperlink ref="C462" r:id="rId114" xr:uid="{EEF0936A-1685-48E3-98B8-7ADEECCE371A}"/>
    <hyperlink ref="C463" r:id="rId115" xr:uid="{3F7B6911-3BFF-4A16-AF08-BDBF90A42532}"/>
    <hyperlink ref="C464" r:id="rId116" xr:uid="{EA3C1710-AC63-4C78-84D2-0E63114A6D72}"/>
    <hyperlink ref="C465" r:id="rId117" xr:uid="{D8911A82-62BF-4D93-B1CA-D5C57BE32730}"/>
    <hyperlink ref="C469" r:id="rId118" xr:uid="{888646F5-8224-4D57-9ED9-FC8519635F72}"/>
    <hyperlink ref="C470" r:id="rId119" xr:uid="{839D81E9-8924-40B8-9F87-A4BDF6B52DB5}"/>
    <hyperlink ref="C474" r:id="rId120" xr:uid="{622BA9C2-84EA-496C-B18C-1231A602CE26}"/>
    <hyperlink ref="C475" r:id="rId121" xr:uid="{9C04D4E6-7ADE-49F2-933F-07FFE34E45DF}"/>
    <hyperlink ref="C476" r:id="rId122" xr:uid="{51E89C44-1B98-4027-984B-89F62C4E7E7D}"/>
    <hyperlink ref="C477" r:id="rId123" xr:uid="{422CB1B0-294D-471D-9FB9-6642DE595A2D}"/>
    <hyperlink ref="C481" r:id="rId124" xr:uid="{B8C511BA-6A14-4C67-8119-8ED941228223}"/>
    <hyperlink ref="C482" r:id="rId125" xr:uid="{08C53A7C-D4FA-4719-9809-5B4FC447DC75}"/>
    <hyperlink ref="C483" r:id="rId126" xr:uid="{5B148DD4-49D8-4928-AD35-432B6B006CE8}"/>
    <hyperlink ref="C484" r:id="rId127" xr:uid="{4DEB9F7B-E38F-42E5-B50A-BE8CA12378EE}"/>
    <hyperlink ref="C489" r:id="rId128" xr:uid="{8F59CAF1-BEBC-4267-ACD2-9C42803C5A22}"/>
    <hyperlink ref="C493" r:id="rId129" xr:uid="{3AA67315-110F-4576-A3A4-825952033CDE}"/>
    <hyperlink ref="C494" r:id="rId130" xr:uid="{77950F76-88E5-4525-83CE-082F42C5B696}"/>
    <hyperlink ref="C495" r:id="rId131" xr:uid="{308BFA5C-E313-497D-9E73-40DB8E4CC461}"/>
    <hyperlink ref="C496" r:id="rId132" xr:uid="{C871BBC8-B38A-489A-8520-A5A438717623}"/>
    <hyperlink ref="C497" r:id="rId133" xr:uid="{E3FEB84A-672D-4D08-97A0-6E50B1207CC9}"/>
  </hyperlinks>
  <pageMargins left="0.25" right="0.25" top="0.2" bottom="0.4375" header="0.2" footer="0.15"/>
  <pageSetup orientation="landscape" horizontalDpi="300" verticalDpi="300"/>
  <headerFooter alignWithMargins="0">
    <oddFooter>&amp;L&amp;"Tahoma,Regular"&amp;8 Run by Bernadette Wierzbiak on 1/11/2023 9:26:45 AM &amp;R&amp;"Tahoma,Regular"&amp;8Page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4F6680-753B-4A09-9EBA-0B9FC53F0695}">
  <sheetPr>
    <pageSetUpPr fitToPage="1"/>
  </sheetPr>
  <dimension ref="A1:AE83"/>
  <sheetViews>
    <sheetView tabSelected="1" zoomScaleNormal="100" workbookViewId="0">
      <pane xSplit="3" topLeftCell="D1" activePane="topRight" state="frozen"/>
      <selection activeCell="N295" sqref="N295"/>
      <selection pane="topRight" activeCell="AB75" sqref="AB75"/>
    </sheetView>
  </sheetViews>
  <sheetFormatPr defaultRowHeight="14.5" x14ac:dyDescent="0.35"/>
  <cols>
    <col min="1" max="1" width="35" customWidth="1"/>
    <col min="2" max="2" width="9.54296875" style="1" customWidth="1"/>
    <col min="3" max="3" width="44.81640625" bestFit="1" customWidth="1"/>
    <col min="4" max="4" width="14.26953125" customWidth="1"/>
    <col min="5" max="5" width="16" customWidth="1"/>
    <col min="6" max="6" width="3.453125" customWidth="1"/>
    <col min="7" max="8" width="16" customWidth="1"/>
    <col min="9" max="9" width="3.453125" customWidth="1"/>
    <col min="10" max="10" width="14.26953125" customWidth="1"/>
    <col min="11" max="11" width="16" customWidth="1"/>
    <col min="12" max="12" width="3.453125" customWidth="1"/>
    <col min="13" max="13" width="14" customWidth="1"/>
    <col min="14" max="14" width="16" customWidth="1"/>
    <col min="15" max="15" width="3.453125" customWidth="1"/>
    <col min="16" max="17" width="14.7265625" customWidth="1"/>
    <col min="18" max="18" width="4.26953125" customWidth="1"/>
    <col min="19" max="20" width="14.7265625" customWidth="1"/>
    <col min="21" max="21" width="3.7265625" customWidth="1"/>
    <col min="22" max="23" width="14.7265625" customWidth="1"/>
    <col min="24" max="24" width="3.1796875" customWidth="1"/>
    <col min="25" max="25" width="16.54296875" customWidth="1"/>
    <col min="26" max="26" width="14" bestFit="1" customWidth="1"/>
    <col min="27" max="27" width="2.7265625" customWidth="1"/>
    <col min="28" max="29" width="14.26953125" bestFit="1" customWidth="1"/>
  </cols>
  <sheetData>
    <row r="1" spans="1:31" x14ac:dyDescent="0.35">
      <c r="A1" s="4" t="s">
        <v>0</v>
      </c>
    </row>
    <row r="2" spans="1:31" x14ac:dyDescent="0.35">
      <c r="A2" s="4" t="s">
        <v>38</v>
      </c>
    </row>
    <row r="3" spans="1:31" x14ac:dyDescent="0.35">
      <c r="A3" s="4" t="s">
        <v>2</v>
      </c>
      <c r="Y3" s="17"/>
    </row>
    <row r="4" spans="1:31" x14ac:dyDescent="0.35">
      <c r="Z4" s="236"/>
    </row>
    <row r="6" spans="1:31" x14ac:dyDescent="0.35">
      <c r="D6" s="248" t="s">
        <v>39</v>
      </c>
      <c r="E6" s="248"/>
      <c r="F6" s="1"/>
      <c r="G6" s="248" t="s">
        <v>40</v>
      </c>
      <c r="H6" s="248"/>
      <c r="J6" s="248" t="s">
        <v>41</v>
      </c>
      <c r="K6" s="248"/>
      <c r="M6" s="248" t="s">
        <v>42</v>
      </c>
      <c r="N6" s="248"/>
      <c r="P6" s="248" t="s">
        <v>43</v>
      </c>
      <c r="Q6" s="248"/>
      <c r="S6" s="248" t="s">
        <v>44</v>
      </c>
      <c r="T6" s="248"/>
      <c r="V6" s="248" t="s">
        <v>45</v>
      </c>
      <c r="W6" s="248"/>
      <c r="Y6" s="248" t="s">
        <v>46</v>
      </c>
      <c r="Z6" s="248"/>
      <c r="AB6" s="248" t="s">
        <v>47</v>
      </c>
      <c r="AC6" s="248"/>
    </row>
    <row r="7" spans="1:31" s="8" customFormat="1" ht="29" x14ac:dyDescent="0.35">
      <c r="A7" s="145" t="s">
        <v>48</v>
      </c>
      <c r="B7" s="145" t="s">
        <v>49</v>
      </c>
      <c r="C7" s="145" t="s">
        <v>50</v>
      </c>
      <c r="D7" s="145" t="s">
        <v>51</v>
      </c>
      <c r="E7" s="145" t="s">
        <v>52</v>
      </c>
      <c r="F7" s="7"/>
      <c r="G7" s="145" t="s">
        <v>51</v>
      </c>
      <c r="H7" s="145" t="s">
        <v>52</v>
      </c>
      <c r="J7" s="145" t="s">
        <v>51</v>
      </c>
      <c r="K7" s="145" t="s">
        <v>52</v>
      </c>
      <c r="M7" s="145" t="s">
        <v>51</v>
      </c>
      <c r="N7" s="145" t="s">
        <v>52</v>
      </c>
      <c r="P7" s="145" t="s">
        <v>51</v>
      </c>
      <c r="Q7" s="145" t="s">
        <v>52</v>
      </c>
      <c r="S7" s="145" t="s">
        <v>51</v>
      </c>
      <c r="T7" s="145" t="s">
        <v>52</v>
      </c>
      <c r="V7" s="145" t="s">
        <v>51</v>
      </c>
      <c r="W7" s="145" t="s">
        <v>52</v>
      </c>
      <c r="Y7" s="145" t="s">
        <v>51</v>
      </c>
      <c r="Z7" s="145" t="s">
        <v>52</v>
      </c>
      <c r="AB7" s="145" t="s">
        <v>51</v>
      </c>
      <c r="AC7" s="145" t="s">
        <v>52</v>
      </c>
    </row>
    <row r="8" spans="1:31" x14ac:dyDescent="0.35">
      <c r="A8" t="s">
        <v>18</v>
      </c>
      <c r="B8" s="1" t="s">
        <v>53</v>
      </c>
      <c r="C8" t="s">
        <v>54</v>
      </c>
      <c r="D8" s="56">
        <v>498332</v>
      </c>
      <c r="E8" s="56">
        <f>'Contact Tracing Recon'!E13</f>
        <v>498332.36</v>
      </c>
      <c r="F8" s="56"/>
      <c r="G8" s="56">
        <v>0</v>
      </c>
      <c r="H8" s="56">
        <v>0</v>
      </c>
      <c r="I8" s="56"/>
      <c r="J8" s="56">
        <f>D8+G8</f>
        <v>498332</v>
      </c>
      <c r="K8" s="56">
        <f>E8+H8</f>
        <v>498332.36</v>
      </c>
      <c r="L8" s="56"/>
      <c r="M8" s="56">
        <v>-12440</v>
      </c>
      <c r="N8" s="56">
        <v>0</v>
      </c>
      <c r="O8" s="56"/>
      <c r="P8" s="56">
        <f>J8+M8</f>
        <v>485892</v>
      </c>
      <c r="Q8" s="56">
        <f>K8+N8</f>
        <v>498332.36</v>
      </c>
      <c r="R8" s="2"/>
      <c r="S8" s="56">
        <v>0</v>
      </c>
      <c r="T8" s="56">
        <v>0</v>
      </c>
      <c r="V8" s="56">
        <f t="shared" ref="V8:W14" si="0">P8+S8</f>
        <v>485892</v>
      </c>
      <c r="W8" s="56">
        <f t="shared" si="0"/>
        <v>498332.36</v>
      </c>
      <c r="X8" s="17"/>
      <c r="Y8" s="56">
        <v>0</v>
      </c>
      <c r="Z8" s="56">
        <v>0</v>
      </c>
      <c r="AB8" s="56">
        <f>V8+Y8</f>
        <v>485892</v>
      </c>
      <c r="AC8" s="56">
        <f>W8+Z8</f>
        <v>498332.36</v>
      </c>
    </row>
    <row r="9" spans="1:31" x14ac:dyDescent="0.35">
      <c r="A9" t="s">
        <v>18</v>
      </c>
      <c r="B9" s="1" t="s">
        <v>55</v>
      </c>
      <c r="C9" t="s">
        <v>56</v>
      </c>
      <c r="D9" s="56">
        <v>170064</v>
      </c>
      <c r="E9" s="56">
        <v>0</v>
      </c>
      <c r="F9" s="56"/>
      <c r="G9" s="56">
        <v>0</v>
      </c>
      <c r="H9" s="56">
        <f>'Contact Tracing Recon'!F13</f>
        <v>170063.41999999998</v>
      </c>
      <c r="I9" s="56"/>
      <c r="J9" s="56">
        <f t="shared" ref="J9:J14" si="1">D9+G9</f>
        <v>170064</v>
      </c>
      <c r="K9" s="56">
        <f t="shared" ref="K9:K13" si="2">E9+H9</f>
        <v>170063.41999999998</v>
      </c>
      <c r="L9" s="56"/>
      <c r="M9" s="56">
        <v>-170064</v>
      </c>
      <c r="N9" s="56">
        <v>0</v>
      </c>
      <c r="O9" s="56"/>
      <c r="P9" s="56">
        <f t="shared" ref="P9:P14" si="3">J9+M9</f>
        <v>0</v>
      </c>
      <c r="Q9" s="56">
        <f t="shared" ref="Q9:Q14" si="4">K9+N9</f>
        <v>170063.41999999998</v>
      </c>
      <c r="R9" s="2"/>
      <c r="S9" s="56">
        <v>0</v>
      </c>
      <c r="T9" s="56">
        <v>0</v>
      </c>
      <c r="V9" s="56">
        <f t="shared" si="0"/>
        <v>0</v>
      </c>
      <c r="W9" s="56">
        <f t="shared" si="0"/>
        <v>170063.41999999998</v>
      </c>
      <c r="Y9" s="56">
        <v>0</v>
      </c>
      <c r="Z9" s="56">
        <v>0</v>
      </c>
      <c r="AB9" s="56">
        <f t="shared" ref="AB9:AB14" si="5">V9+Y9</f>
        <v>0</v>
      </c>
      <c r="AC9" s="56">
        <f t="shared" ref="AC9:AC14" si="6">W9+Z9</f>
        <v>170063.41999999998</v>
      </c>
    </row>
    <row r="10" spans="1:31" x14ac:dyDescent="0.35">
      <c r="A10" t="s">
        <v>18</v>
      </c>
      <c r="B10" s="1" t="s">
        <v>55</v>
      </c>
      <c r="C10" t="s">
        <v>57</v>
      </c>
      <c r="D10" s="56">
        <v>3548147</v>
      </c>
      <c r="E10" s="56">
        <v>0</v>
      </c>
      <c r="F10" s="56"/>
      <c r="G10" s="56">
        <v>0</v>
      </c>
      <c r="H10" s="56">
        <v>0</v>
      </c>
      <c r="I10" s="56"/>
      <c r="J10" s="56">
        <f>D10+G10</f>
        <v>3548147</v>
      </c>
      <c r="K10" s="56">
        <f t="shared" si="2"/>
        <v>0</v>
      </c>
      <c r="L10" s="56"/>
      <c r="M10" s="56">
        <v>-312814</v>
      </c>
      <c r="N10" s="56">
        <f>'Contact Tracing Recon'!G11</f>
        <v>857511.13</v>
      </c>
      <c r="O10" s="56"/>
      <c r="P10" s="56">
        <f>J10+M10</f>
        <v>3235333</v>
      </c>
      <c r="Q10" s="56">
        <f t="shared" si="4"/>
        <v>857511.13</v>
      </c>
      <c r="R10" s="2"/>
      <c r="S10" s="56">
        <v>0</v>
      </c>
      <c r="T10" s="56">
        <f>'Contact Tracing Recon'!H11</f>
        <v>839148.17000000016</v>
      </c>
      <c r="V10" s="56">
        <f t="shared" si="0"/>
        <v>3235333</v>
      </c>
      <c r="W10" s="56">
        <f t="shared" si="0"/>
        <v>1696659.3000000003</v>
      </c>
      <c r="Y10" s="56">
        <v>0</v>
      </c>
      <c r="Z10" s="56">
        <f>'Contact Tracing Recon'!I11</f>
        <v>639279.01</v>
      </c>
      <c r="AB10" s="56">
        <f t="shared" si="5"/>
        <v>3235333</v>
      </c>
      <c r="AC10" s="56">
        <f t="shared" si="6"/>
        <v>2335938.3100000005</v>
      </c>
      <c r="AE10" s="17"/>
    </row>
    <row r="11" spans="1:31" x14ac:dyDescent="0.35">
      <c r="A11" t="s">
        <v>18</v>
      </c>
      <c r="B11" s="1" t="s">
        <v>58</v>
      </c>
      <c r="C11" t="s">
        <v>59</v>
      </c>
      <c r="D11" s="56">
        <v>0</v>
      </c>
      <c r="E11" s="56">
        <v>0</v>
      </c>
      <c r="F11" s="56"/>
      <c r="G11" s="56">
        <v>0</v>
      </c>
      <c r="H11" s="56">
        <v>0</v>
      </c>
      <c r="I11" s="56"/>
      <c r="J11" s="56">
        <f t="shared" ref="J11" si="7">D11+G11</f>
        <v>0</v>
      </c>
      <c r="K11" s="56">
        <f t="shared" ref="K11" si="8">E11+H11</f>
        <v>0</v>
      </c>
      <c r="L11" s="56"/>
      <c r="M11" s="56">
        <v>0</v>
      </c>
      <c r="N11" s="56">
        <v>0</v>
      </c>
      <c r="O11" s="56"/>
      <c r="P11" s="56">
        <f t="shared" ref="P11" si="9">J11+M11</f>
        <v>0</v>
      </c>
      <c r="Q11" s="56">
        <f t="shared" ref="Q11" si="10">K11+N11</f>
        <v>0</v>
      </c>
      <c r="R11" s="2"/>
      <c r="S11" s="56">
        <v>0</v>
      </c>
      <c r="T11" s="56">
        <v>0</v>
      </c>
      <c r="V11" s="56">
        <f t="shared" si="0"/>
        <v>0</v>
      </c>
      <c r="W11" s="56">
        <f t="shared" si="0"/>
        <v>0</v>
      </c>
      <c r="Y11" s="234">
        <v>1978480</v>
      </c>
      <c r="Z11" s="56">
        <v>0</v>
      </c>
      <c r="AB11" s="56">
        <f t="shared" si="5"/>
        <v>1978480</v>
      </c>
      <c r="AC11" s="56">
        <f t="shared" si="6"/>
        <v>0</v>
      </c>
    </row>
    <row r="12" spans="1:31" x14ac:dyDescent="0.35">
      <c r="A12" t="s">
        <v>18</v>
      </c>
      <c r="B12" s="1" t="s">
        <v>55</v>
      </c>
      <c r="C12" t="s">
        <v>60</v>
      </c>
      <c r="D12" s="56">
        <v>0</v>
      </c>
      <c r="E12" s="56">
        <v>0</v>
      </c>
      <c r="F12" s="56"/>
      <c r="G12" s="56">
        <v>0</v>
      </c>
      <c r="H12" s="56">
        <v>0</v>
      </c>
      <c r="I12" s="56"/>
      <c r="J12" s="56">
        <f t="shared" si="1"/>
        <v>0</v>
      </c>
      <c r="K12" s="56">
        <f t="shared" si="2"/>
        <v>0</v>
      </c>
      <c r="L12" s="56"/>
      <c r="M12" s="56">
        <v>110278.94</v>
      </c>
      <c r="N12" s="56">
        <f>'Contact Tracing Recon'!G8</f>
        <v>110278.93999999997</v>
      </c>
      <c r="O12" s="56"/>
      <c r="P12" s="56">
        <f t="shared" si="3"/>
        <v>110278.94</v>
      </c>
      <c r="Q12" s="56">
        <f t="shared" si="4"/>
        <v>110278.93999999997</v>
      </c>
      <c r="R12" s="2"/>
      <c r="S12" s="234">
        <f>383692-M12</f>
        <v>273413.06</v>
      </c>
      <c r="T12" s="56">
        <f>'Contact Tracing Recon'!H8</f>
        <v>71986.739999999991</v>
      </c>
      <c r="V12" s="234">
        <f t="shared" si="0"/>
        <v>383692</v>
      </c>
      <c r="W12" s="56">
        <f t="shared" si="0"/>
        <v>182265.67999999996</v>
      </c>
      <c r="X12" s="17"/>
      <c r="Y12" s="234">
        <v>0</v>
      </c>
      <c r="Z12" s="56">
        <f>'Contact Tracing Recon'!I8</f>
        <v>70181.069999999992</v>
      </c>
      <c r="AB12" s="56">
        <f t="shared" si="5"/>
        <v>383692</v>
      </c>
      <c r="AC12" s="56">
        <f t="shared" si="6"/>
        <v>252446.74999999994</v>
      </c>
    </row>
    <row r="13" spans="1:31" x14ac:dyDescent="0.35">
      <c r="A13" t="s">
        <v>18</v>
      </c>
      <c r="B13" s="1" t="s">
        <v>55</v>
      </c>
      <c r="C13" t="s">
        <v>61</v>
      </c>
      <c r="D13" s="56">
        <v>0</v>
      </c>
      <c r="E13" s="56">
        <v>0</v>
      </c>
      <c r="F13" s="56"/>
      <c r="G13" s="56">
        <v>0</v>
      </c>
      <c r="H13" s="56">
        <v>0</v>
      </c>
      <c r="I13" s="56"/>
      <c r="J13" s="56">
        <f t="shared" si="1"/>
        <v>0</v>
      </c>
      <c r="K13" s="56">
        <f t="shared" si="2"/>
        <v>0</v>
      </c>
      <c r="L13" s="56"/>
      <c r="M13" s="56">
        <v>384495.06</v>
      </c>
      <c r="N13" s="56">
        <f>'Contact Tracing Recon'!G9+'Contact Tracing Recon'!G10</f>
        <v>14409.130000000001</v>
      </c>
      <c r="O13" s="56"/>
      <c r="P13" s="56">
        <f t="shared" si="3"/>
        <v>384495.06</v>
      </c>
      <c r="Q13" s="56">
        <f t="shared" si="4"/>
        <v>14409.130000000001</v>
      </c>
      <c r="R13" s="2"/>
      <c r="S13" s="234">
        <f>111082-M13</f>
        <v>-273413.06</v>
      </c>
      <c r="T13" s="56">
        <f>'Contact Tracing Recon'!H9+'Contact Tracing Recon'!H10</f>
        <v>0</v>
      </c>
      <c r="V13" s="234">
        <f t="shared" si="0"/>
        <v>111082</v>
      </c>
      <c r="W13" s="56">
        <f t="shared" si="0"/>
        <v>14409.130000000001</v>
      </c>
      <c r="Y13" s="234">
        <v>0</v>
      </c>
      <c r="Z13" s="56">
        <f>'Contact Tracing Recon'!I9+'Contact Tracing Recon'!I10</f>
        <v>16784.100000000002</v>
      </c>
      <c r="AB13" s="56">
        <f t="shared" si="5"/>
        <v>111082</v>
      </c>
      <c r="AC13" s="56">
        <f t="shared" si="6"/>
        <v>31193.230000000003</v>
      </c>
    </row>
    <row r="14" spans="1:31" x14ac:dyDescent="0.35">
      <c r="A14" t="s">
        <v>18</v>
      </c>
      <c r="B14" s="1" t="s">
        <v>62</v>
      </c>
      <c r="C14" t="s">
        <v>63</v>
      </c>
      <c r="D14" s="56">
        <v>0</v>
      </c>
      <c r="E14" s="56">
        <v>0</v>
      </c>
      <c r="F14" s="56"/>
      <c r="G14" s="56">
        <v>0</v>
      </c>
      <c r="H14" s="56">
        <v>0</v>
      </c>
      <c r="I14" s="56"/>
      <c r="J14" s="56">
        <f t="shared" si="1"/>
        <v>0</v>
      </c>
      <c r="K14" s="56">
        <f>E14+H14</f>
        <v>0</v>
      </c>
      <c r="L14" s="56"/>
      <c r="M14" s="56">
        <v>543.62</v>
      </c>
      <c r="N14" s="56">
        <v>543.62</v>
      </c>
      <c r="O14" s="56"/>
      <c r="P14" s="56">
        <f t="shared" si="3"/>
        <v>543.62</v>
      </c>
      <c r="Q14" s="56">
        <f t="shared" si="4"/>
        <v>543.62</v>
      </c>
      <c r="R14" s="2"/>
      <c r="S14" s="56">
        <v>0</v>
      </c>
      <c r="T14" s="56">
        <v>0</v>
      </c>
      <c r="V14" s="56">
        <f t="shared" si="0"/>
        <v>543.62</v>
      </c>
      <c r="W14" s="56">
        <f t="shared" si="0"/>
        <v>543.62</v>
      </c>
      <c r="Y14" s="56">
        <v>0</v>
      </c>
      <c r="Z14" s="56">
        <v>0</v>
      </c>
      <c r="AB14" s="56">
        <f t="shared" si="5"/>
        <v>543.62</v>
      </c>
      <c r="AC14" s="56">
        <f t="shared" si="6"/>
        <v>543.62</v>
      </c>
    </row>
    <row r="15" spans="1:31" ht="5.25" customHeight="1" x14ac:dyDescent="0.35"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2"/>
      <c r="S15" s="68"/>
      <c r="T15" s="68"/>
      <c r="V15" s="68"/>
      <c r="W15" s="68"/>
      <c r="Y15" s="56"/>
      <c r="Z15" s="56"/>
      <c r="AB15" s="68"/>
      <c r="AC15" s="68"/>
    </row>
    <row r="16" spans="1:31" x14ac:dyDescent="0.35">
      <c r="D16" s="57">
        <f>SUM(D8:D15)</f>
        <v>4216543</v>
      </c>
      <c r="E16" s="57">
        <f>SUM(E8:E15)</f>
        <v>498332.36</v>
      </c>
      <c r="F16" s="56"/>
      <c r="G16" s="57">
        <f t="shared" ref="G16:H16" si="11">SUM(G8:G15)</f>
        <v>0</v>
      </c>
      <c r="H16" s="57">
        <f t="shared" si="11"/>
        <v>170063.41999999998</v>
      </c>
      <c r="I16" s="56"/>
      <c r="J16" s="57">
        <f t="shared" ref="J16:K16" si="12">SUM(J8:J15)</f>
        <v>4216543</v>
      </c>
      <c r="K16" s="57">
        <f t="shared" si="12"/>
        <v>668395.78</v>
      </c>
      <c r="L16" s="56"/>
      <c r="M16" s="57">
        <f t="shared" ref="M16:N16" si="13">SUM(M8:M15)</f>
        <v>-0.37999999999999545</v>
      </c>
      <c r="N16" s="57">
        <f t="shared" si="13"/>
        <v>982742.82</v>
      </c>
      <c r="O16" s="56"/>
      <c r="P16" s="57">
        <f t="shared" ref="P16:Q16" si="14">SUM(P8:P15)</f>
        <v>4216542.62</v>
      </c>
      <c r="Q16" s="57">
        <f t="shared" si="14"/>
        <v>1651138.6</v>
      </c>
      <c r="S16" s="57">
        <f t="shared" ref="S16:T16" si="15">SUM(S8:S15)</f>
        <v>0</v>
      </c>
      <c r="T16" s="57">
        <f t="shared" si="15"/>
        <v>911134.91000000015</v>
      </c>
      <c r="V16" s="57">
        <f t="shared" ref="V16:W16" si="16">SUM(V8:V15)</f>
        <v>4216542.62</v>
      </c>
      <c r="W16" s="57">
        <f t="shared" si="16"/>
        <v>2562273.5100000002</v>
      </c>
      <c r="Y16" s="57">
        <f t="shared" ref="Y16:Z16" si="17">SUM(Y8:Y15)</f>
        <v>1978480</v>
      </c>
      <c r="Z16" s="57">
        <f t="shared" si="17"/>
        <v>726244.17999999993</v>
      </c>
      <c r="AB16" s="57">
        <f>SUM(AB8:AB15)</f>
        <v>6195022.6200000001</v>
      </c>
      <c r="AC16" s="57">
        <f t="shared" ref="AC16" si="18">SUM(AC8:AC15)</f>
        <v>3288517.6900000009</v>
      </c>
    </row>
    <row r="17" spans="1:29" x14ac:dyDescent="0.35">
      <c r="D17" s="56"/>
      <c r="E17" s="56"/>
      <c r="F17" s="56"/>
      <c r="G17" s="56"/>
      <c r="H17" s="56"/>
      <c r="I17" s="56"/>
      <c r="J17" s="56"/>
      <c r="K17" s="56"/>
      <c r="L17" s="56"/>
      <c r="M17" s="56"/>
      <c r="N17" s="56"/>
      <c r="O17" s="56"/>
      <c r="P17" s="56"/>
      <c r="Q17" s="56"/>
      <c r="S17" s="56"/>
      <c r="T17" s="56"/>
      <c r="V17" s="56"/>
      <c r="W17" s="56"/>
      <c r="Y17" s="56"/>
      <c r="Z17" s="56"/>
      <c r="AB17" s="56"/>
      <c r="AC17" s="56"/>
    </row>
    <row r="18" spans="1:29" x14ac:dyDescent="0.35">
      <c r="A18" t="s">
        <v>20</v>
      </c>
      <c r="B18" s="1" t="s">
        <v>64</v>
      </c>
      <c r="C18" t="s">
        <v>61</v>
      </c>
      <c r="D18" s="56">
        <v>1432553</v>
      </c>
      <c r="E18" s="234">
        <f>'ARPA Detail for 2021'!N229</f>
        <v>86859.199999999953</v>
      </c>
      <c r="F18" s="56"/>
      <c r="G18" s="56">
        <v>0</v>
      </c>
      <c r="H18" s="56">
        <f>'ARPA Detail for 22Q1'!N56</f>
        <v>37428.269999999997</v>
      </c>
      <c r="I18" s="56"/>
      <c r="J18" s="56">
        <f t="shared" ref="J18:J20" si="19">D18+G18</f>
        <v>1432553</v>
      </c>
      <c r="K18" s="234">
        <f t="shared" ref="K18:K20" si="20">E18+H18</f>
        <v>124287.46999999994</v>
      </c>
      <c r="L18" s="56"/>
      <c r="M18" s="56">
        <v>-1000000</v>
      </c>
      <c r="N18" s="234">
        <f>'ARPA Detail for 22Q2'!N42+'ARPA Detail for 22Q2'!N44</f>
        <v>13445.699999999997</v>
      </c>
      <c r="O18" s="56"/>
      <c r="P18" s="56">
        <f t="shared" ref="P18:P19" si="21">J18+M18</f>
        <v>432553</v>
      </c>
      <c r="Q18" s="56">
        <f t="shared" ref="Q18:Q19" si="22">K18+N18</f>
        <v>137733.16999999993</v>
      </c>
      <c r="S18" s="56">
        <v>0</v>
      </c>
      <c r="T18" s="234">
        <f>'ARPA Detail for 22Q3'!D2+'ARPA Detail for 22Q3'!D6+'ARPA Detail for 22Q3'!B5</f>
        <v>44249.909999999967</v>
      </c>
      <c r="V18" s="56">
        <f t="shared" ref="V18:W20" si="23">P18+S18</f>
        <v>432553</v>
      </c>
      <c r="W18" s="56">
        <f t="shared" si="23"/>
        <v>181983.0799999999</v>
      </c>
      <c r="Y18" s="56">
        <v>0</v>
      </c>
      <c r="Z18" s="234">
        <f>'ARPA Detail for 22Q4'!D3</f>
        <v>45289.609999999986</v>
      </c>
      <c r="AB18" s="56">
        <f t="shared" ref="AB18:AB20" si="24">V18+Y18</f>
        <v>432553</v>
      </c>
      <c r="AC18" s="56">
        <f t="shared" ref="AC18:AC20" si="25">W18+Z18</f>
        <v>227272.68999999989</v>
      </c>
    </row>
    <row r="19" spans="1:29" x14ac:dyDescent="0.35">
      <c r="A19" t="s">
        <v>20</v>
      </c>
      <c r="B19" s="1" t="s">
        <v>65</v>
      </c>
      <c r="C19" t="s">
        <v>66</v>
      </c>
      <c r="D19" s="56">
        <v>0</v>
      </c>
      <c r="E19" s="56">
        <v>0</v>
      </c>
      <c r="F19" s="56"/>
      <c r="G19" s="56">
        <v>0</v>
      </c>
      <c r="H19" s="56">
        <v>0</v>
      </c>
      <c r="I19" s="56"/>
      <c r="J19" s="56">
        <f t="shared" si="19"/>
        <v>0</v>
      </c>
      <c r="K19" s="56">
        <f t="shared" si="20"/>
        <v>0</v>
      </c>
      <c r="L19" s="56"/>
      <c r="M19" s="56">
        <v>1000000</v>
      </c>
      <c r="N19" s="234">
        <f>'ARPA Detail for 22Q2'!N45</f>
        <v>77178.2</v>
      </c>
      <c r="O19" s="56"/>
      <c r="P19" s="56">
        <f t="shared" si="21"/>
        <v>1000000</v>
      </c>
      <c r="Q19" s="56">
        <f t="shared" si="22"/>
        <v>77178.2</v>
      </c>
      <c r="S19" s="56">
        <v>0</v>
      </c>
      <c r="T19" s="234">
        <f>'ARPA Detail for 22Q3'!B4</f>
        <v>281299.80000000005</v>
      </c>
      <c r="V19" s="56">
        <f t="shared" si="23"/>
        <v>1000000</v>
      </c>
      <c r="W19" s="56">
        <f t="shared" si="23"/>
        <v>358478.00000000006</v>
      </c>
      <c r="Y19" s="56">
        <v>0</v>
      </c>
      <c r="Z19" s="234">
        <f>'ARPA Detail for 22Q4'!D2</f>
        <v>163950.9</v>
      </c>
      <c r="AB19" s="56">
        <f t="shared" si="24"/>
        <v>1000000</v>
      </c>
      <c r="AC19" s="56">
        <f t="shared" si="25"/>
        <v>522428.9</v>
      </c>
    </row>
    <row r="20" spans="1:29" x14ac:dyDescent="0.35">
      <c r="A20" t="s">
        <v>20</v>
      </c>
      <c r="B20" s="1" t="s">
        <v>64</v>
      </c>
      <c r="C20" t="s">
        <v>63</v>
      </c>
      <c r="D20" s="56">
        <v>0</v>
      </c>
      <c r="E20" s="56">
        <v>0</v>
      </c>
      <c r="F20" s="56"/>
      <c r="G20" s="56">
        <v>0</v>
      </c>
      <c r="H20" s="56">
        <v>0</v>
      </c>
      <c r="I20" s="56"/>
      <c r="J20" s="56">
        <f t="shared" si="19"/>
        <v>0</v>
      </c>
      <c r="K20" s="56">
        <f t="shared" si="20"/>
        <v>0</v>
      </c>
      <c r="L20" s="56"/>
      <c r="M20" s="56">
        <v>4376.7</v>
      </c>
      <c r="N20" s="234">
        <f>'ARPA Detail for 22Q2'!N43</f>
        <v>4376.7</v>
      </c>
      <c r="O20" s="56"/>
      <c r="P20" s="56">
        <f t="shared" ref="P20" si="26">J20+M20</f>
        <v>4376.7</v>
      </c>
      <c r="Q20" s="56">
        <f t="shared" ref="Q20" si="27">K20+N20</f>
        <v>4376.7</v>
      </c>
      <c r="S20" s="56">
        <v>0</v>
      </c>
      <c r="T20" s="234">
        <f>'ARPA Detail for 22Q3'!D3</f>
        <v>2675</v>
      </c>
      <c r="V20" s="56">
        <f t="shared" si="23"/>
        <v>4376.7</v>
      </c>
      <c r="W20" s="56">
        <f t="shared" si="23"/>
        <v>7051.7</v>
      </c>
      <c r="Y20" s="234">
        <v>23169.94</v>
      </c>
      <c r="Z20" s="234">
        <f>'ARPA Detail for 22Q4'!D4+'ARPA Detail for 22Q4'!D5</f>
        <v>23169.94</v>
      </c>
      <c r="AB20" s="56">
        <f t="shared" si="24"/>
        <v>27546.639999999999</v>
      </c>
      <c r="AC20" s="56">
        <f t="shared" si="25"/>
        <v>30221.64</v>
      </c>
    </row>
    <row r="21" spans="1:29" ht="6.75" customHeight="1" x14ac:dyDescent="0.35">
      <c r="D21" s="68"/>
      <c r="E21" s="68"/>
      <c r="F21" s="68"/>
      <c r="G21" s="68"/>
      <c r="H21" s="68"/>
      <c r="I21" s="68"/>
      <c r="J21" s="68"/>
      <c r="K21" s="68"/>
      <c r="L21" s="68"/>
      <c r="M21" s="68"/>
      <c r="N21" s="68"/>
      <c r="O21" s="68"/>
      <c r="P21" s="68"/>
      <c r="Q21" s="68"/>
      <c r="S21" s="68"/>
      <c r="T21" s="68"/>
      <c r="V21" s="68"/>
      <c r="W21" s="68"/>
      <c r="Y21" s="68"/>
      <c r="Z21" s="68"/>
      <c r="AB21" s="68"/>
      <c r="AC21" s="68"/>
    </row>
    <row r="22" spans="1:29" x14ac:dyDescent="0.35">
      <c r="D22" s="57">
        <f>SUM(D18:D21)</f>
        <v>1432553</v>
      </c>
      <c r="E22" s="57">
        <f t="shared" ref="E22" si="28">SUM(E18:E21)</f>
        <v>86859.199999999953</v>
      </c>
      <c r="F22" s="56"/>
      <c r="G22" s="57">
        <f t="shared" ref="G22:H22" si="29">SUM(G18:G21)</f>
        <v>0</v>
      </c>
      <c r="H22" s="57">
        <f t="shared" si="29"/>
        <v>37428.269999999997</v>
      </c>
      <c r="I22" s="56"/>
      <c r="J22" s="57">
        <f t="shared" ref="J22:K22" si="30">SUM(J18:J21)</f>
        <v>1432553</v>
      </c>
      <c r="K22" s="57">
        <f t="shared" si="30"/>
        <v>124287.46999999994</v>
      </c>
      <c r="L22" s="56"/>
      <c r="M22" s="57">
        <f t="shared" ref="M22:Q22" si="31">SUM(M18:M21)</f>
        <v>4376.7</v>
      </c>
      <c r="N22" s="57">
        <f t="shared" si="31"/>
        <v>95000.599999999991</v>
      </c>
      <c r="O22" s="57">
        <f t="shared" si="31"/>
        <v>0</v>
      </c>
      <c r="P22" s="57">
        <f t="shared" si="31"/>
        <v>1436929.7</v>
      </c>
      <c r="Q22" s="57">
        <f t="shared" si="31"/>
        <v>219288.06999999995</v>
      </c>
      <c r="S22" s="57">
        <f t="shared" ref="S22:T22" si="32">SUM(S18:S21)</f>
        <v>0</v>
      </c>
      <c r="T22" s="57">
        <f t="shared" si="32"/>
        <v>328224.71000000002</v>
      </c>
      <c r="V22" s="57">
        <f t="shared" ref="V22:W22" si="33">SUM(V18:V21)</f>
        <v>1436929.7</v>
      </c>
      <c r="W22" s="57">
        <f t="shared" si="33"/>
        <v>547512.77999999991</v>
      </c>
      <c r="Y22" s="57">
        <f t="shared" ref="Y22:Z22" si="34">SUM(Y18:Y21)</f>
        <v>23169.94</v>
      </c>
      <c r="Z22" s="57">
        <f t="shared" si="34"/>
        <v>232410.44999999998</v>
      </c>
      <c r="AB22" s="57">
        <f>SUM(AB18:AB21)</f>
        <v>1460099.64</v>
      </c>
      <c r="AC22" s="57">
        <f>SUM(AC18:AC21)</f>
        <v>779923.22999999986</v>
      </c>
    </row>
    <row r="23" spans="1:29" x14ac:dyDescent="0.35"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S23" s="56"/>
      <c r="T23" s="56"/>
      <c r="V23" s="56"/>
      <c r="W23" s="56"/>
      <c r="Y23" s="56"/>
      <c r="Z23" s="56"/>
      <c r="AB23" s="56"/>
      <c r="AC23" s="56"/>
    </row>
    <row r="24" spans="1:29" ht="18" customHeight="1" x14ac:dyDescent="0.35">
      <c r="A24" t="s">
        <v>19</v>
      </c>
      <c r="B24" s="1" t="s">
        <v>67</v>
      </c>
      <c r="C24" t="s">
        <v>68</v>
      </c>
      <c r="D24" s="56">
        <v>0</v>
      </c>
      <c r="E24" s="56">
        <v>0</v>
      </c>
      <c r="F24" s="56"/>
      <c r="G24" s="56">
        <v>333333.33</v>
      </c>
      <c r="H24" s="56">
        <v>0</v>
      </c>
      <c r="I24" s="56"/>
      <c r="J24" s="56">
        <f t="shared" ref="J24:J42" si="35">D24+G24</f>
        <v>333333.33</v>
      </c>
      <c r="K24" s="56">
        <f t="shared" ref="K24:K42" si="36">E24+H24</f>
        <v>0</v>
      </c>
      <c r="L24" s="56"/>
      <c r="M24" s="56">
        <v>0</v>
      </c>
      <c r="N24" s="56">
        <v>0</v>
      </c>
      <c r="O24" s="56"/>
      <c r="P24" s="56">
        <f t="shared" ref="P24:P42" si="37">J24+M24</f>
        <v>333333.33</v>
      </c>
      <c r="Q24" s="56">
        <f t="shared" ref="Q24:Q42" si="38">K24+N24</f>
        <v>0</v>
      </c>
      <c r="S24" s="56">
        <v>0</v>
      </c>
      <c r="T24" s="56">
        <f>'ARPA Detail for 22Q3'!B30</f>
        <v>123500</v>
      </c>
      <c r="V24" s="56">
        <f t="shared" ref="V24:V42" si="39">P24+S24</f>
        <v>333333.33</v>
      </c>
      <c r="W24" s="56">
        <f t="shared" ref="W24:W42" si="40">Q24+T24</f>
        <v>123500</v>
      </c>
      <c r="Y24" s="56">
        <v>0</v>
      </c>
      <c r="Z24" s="234">
        <f>'ARPA Detail for 22Q4'!D12</f>
        <v>155250</v>
      </c>
      <c r="AB24" s="56">
        <f t="shared" ref="AB24:AB42" si="41">V24+Y24</f>
        <v>333333.33</v>
      </c>
      <c r="AC24" s="56">
        <f t="shared" ref="AC24:AC42" si="42">W24+Z24</f>
        <v>278750</v>
      </c>
    </row>
    <row r="25" spans="1:29" x14ac:dyDescent="0.35">
      <c r="A25" t="s">
        <v>19</v>
      </c>
      <c r="B25" s="1" t="s">
        <v>67</v>
      </c>
      <c r="C25" t="s">
        <v>69</v>
      </c>
      <c r="D25" s="56">
        <v>0</v>
      </c>
      <c r="E25" s="56">
        <v>0</v>
      </c>
      <c r="F25" s="56"/>
      <c r="G25" s="56">
        <v>333333.33</v>
      </c>
      <c r="H25" s="56">
        <v>0</v>
      </c>
      <c r="I25" s="56"/>
      <c r="J25" s="56">
        <f t="shared" si="35"/>
        <v>333333.33</v>
      </c>
      <c r="K25" s="56">
        <f t="shared" si="36"/>
        <v>0</v>
      </c>
      <c r="L25" s="56"/>
      <c r="M25" s="56">
        <v>0</v>
      </c>
      <c r="N25" s="56">
        <v>0</v>
      </c>
      <c r="O25" s="56"/>
      <c r="P25" s="56">
        <f t="shared" si="37"/>
        <v>333333.33</v>
      </c>
      <c r="Q25" s="56">
        <f t="shared" si="38"/>
        <v>0</v>
      </c>
      <c r="S25" s="56">
        <v>0</v>
      </c>
      <c r="T25" s="56">
        <v>0</v>
      </c>
      <c r="V25" s="56">
        <f t="shared" si="39"/>
        <v>333333.33</v>
      </c>
      <c r="W25" s="56">
        <f t="shared" si="40"/>
        <v>0</v>
      </c>
      <c r="Y25" s="56">
        <v>0</v>
      </c>
      <c r="Z25" s="234">
        <f>'ARPA Detail for 22Q4'!D8</f>
        <v>105630</v>
      </c>
      <c r="AB25" s="56">
        <f t="shared" si="41"/>
        <v>333333.33</v>
      </c>
      <c r="AC25" s="56">
        <f t="shared" si="42"/>
        <v>105630</v>
      </c>
    </row>
    <row r="26" spans="1:29" x14ac:dyDescent="0.35">
      <c r="A26" t="s">
        <v>19</v>
      </c>
      <c r="B26" s="1" t="s">
        <v>67</v>
      </c>
      <c r="C26" t="s">
        <v>70</v>
      </c>
      <c r="D26" s="56">
        <v>0</v>
      </c>
      <c r="E26" s="56">
        <v>0</v>
      </c>
      <c r="F26" s="56"/>
      <c r="G26" s="56">
        <v>333333.33</v>
      </c>
      <c r="H26" s="56">
        <v>0</v>
      </c>
      <c r="I26" s="56"/>
      <c r="J26" s="56">
        <f t="shared" si="35"/>
        <v>333333.33</v>
      </c>
      <c r="K26" s="56">
        <f t="shared" si="36"/>
        <v>0</v>
      </c>
      <c r="L26" s="56"/>
      <c r="M26" s="56">
        <v>0</v>
      </c>
      <c r="N26" s="56">
        <f>'ARPA Detail for 22Q2'!N46</f>
        <v>35000</v>
      </c>
      <c r="O26" s="56"/>
      <c r="P26" s="56">
        <f t="shared" si="37"/>
        <v>333333.33</v>
      </c>
      <c r="Q26" s="56">
        <f t="shared" si="38"/>
        <v>35000</v>
      </c>
      <c r="S26" s="56">
        <v>0</v>
      </c>
      <c r="T26" s="56">
        <f>'ARPA Detail for 22Q3'!B24</f>
        <v>76000</v>
      </c>
      <c r="V26" s="56">
        <f t="shared" si="39"/>
        <v>333333.33</v>
      </c>
      <c r="W26" s="56">
        <f t="shared" si="40"/>
        <v>111000</v>
      </c>
      <c r="Y26" s="56">
        <v>0</v>
      </c>
      <c r="Z26" s="234">
        <f>'ARPA Detail for 22Q4'!D18</f>
        <v>70000</v>
      </c>
      <c r="AB26" s="56">
        <f t="shared" si="41"/>
        <v>333333.33</v>
      </c>
      <c r="AC26" s="56">
        <f t="shared" si="42"/>
        <v>181000</v>
      </c>
    </row>
    <row r="27" spans="1:29" x14ac:dyDescent="0.35">
      <c r="A27" t="s">
        <v>19</v>
      </c>
      <c r="B27" s="1" t="s">
        <v>67</v>
      </c>
      <c r="C27" t="s">
        <v>71</v>
      </c>
      <c r="D27" s="56">
        <v>0</v>
      </c>
      <c r="E27" s="56">
        <v>0</v>
      </c>
      <c r="F27" s="56"/>
      <c r="G27" s="56">
        <v>333333.33</v>
      </c>
      <c r="H27" s="56">
        <v>0</v>
      </c>
      <c r="I27" s="56"/>
      <c r="J27" s="56">
        <f t="shared" si="35"/>
        <v>333333.33</v>
      </c>
      <c r="K27" s="56">
        <f t="shared" si="36"/>
        <v>0</v>
      </c>
      <c r="L27" s="56"/>
      <c r="M27" s="56">
        <v>0</v>
      </c>
      <c r="N27" s="56">
        <v>0</v>
      </c>
      <c r="O27" s="56"/>
      <c r="P27" s="56">
        <f t="shared" si="37"/>
        <v>333333.33</v>
      </c>
      <c r="Q27" s="56">
        <f t="shared" si="38"/>
        <v>0</v>
      </c>
      <c r="S27" s="56">
        <v>0</v>
      </c>
      <c r="T27" s="56">
        <f>'ARPA Detail for 22Q3'!B15</f>
        <v>55525</v>
      </c>
      <c r="V27" s="56">
        <f t="shared" si="39"/>
        <v>333333.33</v>
      </c>
      <c r="W27" s="56">
        <f t="shared" si="40"/>
        <v>55525</v>
      </c>
      <c r="Y27" s="56">
        <v>0</v>
      </c>
      <c r="Z27" s="234">
        <f>'ARPA Detail for 22Q4'!D7</f>
        <v>100025</v>
      </c>
      <c r="AB27" s="56">
        <f t="shared" si="41"/>
        <v>333333.33</v>
      </c>
      <c r="AC27" s="56">
        <f t="shared" si="42"/>
        <v>155550</v>
      </c>
    </row>
    <row r="28" spans="1:29" x14ac:dyDescent="0.35">
      <c r="A28" t="s">
        <v>19</v>
      </c>
      <c r="B28" s="1" t="s">
        <v>67</v>
      </c>
      <c r="C28" t="s">
        <v>72</v>
      </c>
      <c r="D28" s="56">
        <v>0</v>
      </c>
      <c r="E28" s="56">
        <v>0</v>
      </c>
      <c r="F28" s="56"/>
      <c r="G28" s="56">
        <v>333333.33</v>
      </c>
      <c r="H28" s="56">
        <v>0</v>
      </c>
      <c r="I28" s="56"/>
      <c r="J28" s="56">
        <f t="shared" si="35"/>
        <v>333333.33</v>
      </c>
      <c r="K28" s="56">
        <f t="shared" si="36"/>
        <v>0</v>
      </c>
      <c r="L28" s="56"/>
      <c r="M28" s="56">
        <v>0</v>
      </c>
      <c r="N28" s="56">
        <v>0</v>
      </c>
      <c r="O28" s="56"/>
      <c r="P28" s="56">
        <f t="shared" si="37"/>
        <v>333333.33</v>
      </c>
      <c r="Q28" s="56">
        <f t="shared" si="38"/>
        <v>0</v>
      </c>
      <c r="S28" s="56">
        <v>0</v>
      </c>
      <c r="T28" s="56">
        <f>'ARPA Detail for 22Q3'!B25</f>
        <v>56000</v>
      </c>
      <c r="V28" s="56">
        <f t="shared" si="39"/>
        <v>333333.33</v>
      </c>
      <c r="W28" s="56">
        <f t="shared" si="40"/>
        <v>56000</v>
      </c>
      <c r="Y28" s="56">
        <v>0</v>
      </c>
      <c r="Z28" s="234">
        <f>'ARPA Detail for 22Q3'!H25</f>
        <v>0</v>
      </c>
      <c r="AB28" s="56">
        <f t="shared" si="41"/>
        <v>333333.33</v>
      </c>
      <c r="AC28" s="56">
        <f t="shared" si="42"/>
        <v>56000</v>
      </c>
    </row>
    <row r="29" spans="1:29" x14ac:dyDescent="0.35">
      <c r="A29" t="s">
        <v>19</v>
      </c>
      <c r="B29" s="1" t="s">
        <v>67</v>
      </c>
      <c r="C29" t="s">
        <v>73</v>
      </c>
      <c r="D29" s="56">
        <v>0</v>
      </c>
      <c r="E29" s="56">
        <v>0</v>
      </c>
      <c r="F29" s="56"/>
      <c r="G29" s="56">
        <v>333333.33</v>
      </c>
      <c r="H29" s="56">
        <v>0</v>
      </c>
      <c r="I29" s="56"/>
      <c r="J29" s="56">
        <f t="shared" si="35"/>
        <v>333333.33</v>
      </c>
      <c r="K29" s="56">
        <f t="shared" si="36"/>
        <v>0</v>
      </c>
      <c r="L29" s="56"/>
      <c r="M29" s="56">
        <v>0</v>
      </c>
      <c r="N29" s="56">
        <v>0</v>
      </c>
      <c r="O29" s="56"/>
      <c r="P29" s="56">
        <f t="shared" si="37"/>
        <v>333333.33</v>
      </c>
      <c r="Q29" s="56">
        <f t="shared" si="38"/>
        <v>0</v>
      </c>
      <c r="S29" s="56">
        <v>0</v>
      </c>
      <c r="T29" s="56">
        <f>'ARPA Detail for 22Q3'!B19</f>
        <v>109774.88</v>
      </c>
      <c r="V29" s="56">
        <f t="shared" si="39"/>
        <v>333333.33</v>
      </c>
      <c r="W29" s="56">
        <f t="shared" si="40"/>
        <v>109774.88</v>
      </c>
      <c r="Y29" s="56">
        <v>0</v>
      </c>
      <c r="Z29" s="234">
        <f>'ARPA Detail for 22Q4'!B16</f>
        <v>58400.13</v>
      </c>
      <c r="AB29" s="56">
        <f t="shared" si="41"/>
        <v>333333.33</v>
      </c>
      <c r="AC29" s="56">
        <f t="shared" si="42"/>
        <v>168175.01</v>
      </c>
    </row>
    <row r="30" spans="1:29" x14ac:dyDescent="0.35">
      <c r="A30" t="s">
        <v>19</v>
      </c>
      <c r="B30" s="1" t="s">
        <v>74</v>
      </c>
      <c r="C30" t="s">
        <v>75</v>
      </c>
      <c r="D30" s="56">
        <v>0</v>
      </c>
      <c r="E30" s="56">
        <v>0</v>
      </c>
      <c r="F30" s="56"/>
      <c r="G30" s="56">
        <v>0</v>
      </c>
      <c r="H30" s="56">
        <v>0</v>
      </c>
      <c r="I30" s="56"/>
      <c r="J30" s="56">
        <f t="shared" si="35"/>
        <v>0</v>
      </c>
      <c r="K30" s="56">
        <f t="shared" si="36"/>
        <v>0</v>
      </c>
      <c r="L30" s="56"/>
      <c r="M30" s="56">
        <v>108781</v>
      </c>
      <c r="N30" s="56">
        <v>0</v>
      </c>
      <c r="O30" s="56"/>
      <c r="P30" s="56">
        <f t="shared" si="37"/>
        <v>108781</v>
      </c>
      <c r="Q30" s="56">
        <f t="shared" si="38"/>
        <v>0</v>
      </c>
      <c r="S30" s="56">
        <v>0</v>
      </c>
      <c r="T30" s="56">
        <f>'ARPA Detail for 22Q3'!B21</f>
        <v>12560.46</v>
      </c>
      <c r="V30" s="56">
        <f t="shared" si="39"/>
        <v>108781</v>
      </c>
      <c r="W30" s="56">
        <f t="shared" si="40"/>
        <v>12560.46</v>
      </c>
      <c r="Y30" s="56">
        <v>0</v>
      </c>
      <c r="Z30" s="234">
        <f>'ARPA Detail for 22Q4'!B13</f>
        <v>43136.23</v>
      </c>
      <c r="AB30" s="56">
        <f t="shared" si="41"/>
        <v>108781</v>
      </c>
      <c r="AC30" s="56">
        <f t="shared" si="42"/>
        <v>55696.69</v>
      </c>
    </row>
    <row r="31" spans="1:29" x14ac:dyDescent="0.35">
      <c r="A31" t="s">
        <v>19</v>
      </c>
      <c r="B31" s="1" t="s">
        <v>74</v>
      </c>
      <c r="C31" t="s">
        <v>76</v>
      </c>
      <c r="D31" s="56">
        <v>0</v>
      </c>
      <c r="E31" s="56">
        <v>0</v>
      </c>
      <c r="F31" s="56"/>
      <c r="G31" s="56">
        <v>0</v>
      </c>
      <c r="H31" s="56">
        <v>0</v>
      </c>
      <c r="I31" s="56"/>
      <c r="J31" s="56">
        <f t="shared" si="35"/>
        <v>0</v>
      </c>
      <c r="K31" s="56">
        <f t="shared" si="36"/>
        <v>0</v>
      </c>
      <c r="L31" s="56"/>
      <c r="M31" s="56">
        <v>59371</v>
      </c>
      <c r="N31" s="56">
        <v>0</v>
      </c>
      <c r="O31" s="56"/>
      <c r="P31" s="56">
        <f t="shared" si="37"/>
        <v>59371</v>
      </c>
      <c r="Q31" s="56">
        <f t="shared" si="38"/>
        <v>0</v>
      </c>
      <c r="S31" s="56">
        <v>0</v>
      </c>
      <c r="T31" s="56">
        <v>0</v>
      </c>
      <c r="V31" s="56">
        <f t="shared" si="39"/>
        <v>59371</v>
      </c>
      <c r="W31" s="56">
        <f t="shared" si="40"/>
        <v>0</v>
      </c>
      <c r="Y31" s="56">
        <v>0</v>
      </c>
      <c r="Z31" s="234">
        <v>0</v>
      </c>
      <c r="AB31" s="56">
        <f t="shared" si="41"/>
        <v>59371</v>
      </c>
      <c r="AC31" s="56">
        <f t="shared" si="42"/>
        <v>0</v>
      </c>
    </row>
    <row r="32" spans="1:29" x14ac:dyDescent="0.35">
      <c r="A32" t="s">
        <v>19</v>
      </c>
      <c r="B32" s="1" t="s">
        <v>74</v>
      </c>
      <c r="C32" t="s">
        <v>77</v>
      </c>
      <c r="D32" s="56">
        <v>0</v>
      </c>
      <c r="E32" s="56">
        <v>0</v>
      </c>
      <c r="F32" s="56"/>
      <c r="G32" s="56">
        <v>0</v>
      </c>
      <c r="H32" s="56">
        <v>0</v>
      </c>
      <c r="I32" s="56"/>
      <c r="J32" s="56">
        <f t="shared" si="35"/>
        <v>0</v>
      </c>
      <c r="K32" s="56">
        <f t="shared" si="36"/>
        <v>0</v>
      </c>
      <c r="L32" s="56"/>
      <c r="M32" s="56">
        <v>188326</v>
      </c>
      <c r="N32" s="56">
        <v>0</v>
      </c>
      <c r="O32" s="56"/>
      <c r="P32" s="56">
        <f t="shared" si="37"/>
        <v>188326</v>
      </c>
      <c r="Q32" s="56">
        <f t="shared" si="38"/>
        <v>0</v>
      </c>
      <c r="S32" s="56">
        <v>0</v>
      </c>
      <c r="T32" s="56">
        <f>'ARPA Detail for 22Q3'!B26</f>
        <v>88326</v>
      </c>
      <c r="V32" s="56">
        <f t="shared" si="39"/>
        <v>188326</v>
      </c>
      <c r="W32" s="56">
        <f t="shared" si="40"/>
        <v>88326</v>
      </c>
      <c r="Y32" s="56">
        <v>0</v>
      </c>
      <c r="Z32" s="234">
        <f>'ARPA Detail for 22Q4'!B20</f>
        <v>100000</v>
      </c>
      <c r="AB32" s="56">
        <f t="shared" si="41"/>
        <v>188326</v>
      </c>
      <c r="AC32" s="56">
        <f t="shared" si="42"/>
        <v>188326</v>
      </c>
    </row>
    <row r="33" spans="1:29" x14ac:dyDescent="0.35">
      <c r="A33" t="s">
        <v>19</v>
      </c>
      <c r="B33" s="1" t="s">
        <v>74</v>
      </c>
      <c r="C33" t="s">
        <v>78</v>
      </c>
      <c r="D33" s="56">
        <v>0</v>
      </c>
      <c r="E33" s="56">
        <v>0</v>
      </c>
      <c r="F33" s="56"/>
      <c r="G33" s="56">
        <v>0</v>
      </c>
      <c r="H33" s="56">
        <v>0</v>
      </c>
      <c r="I33" s="56"/>
      <c r="J33" s="56">
        <f t="shared" si="35"/>
        <v>0</v>
      </c>
      <c r="K33" s="56">
        <f t="shared" si="36"/>
        <v>0</v>
      </c>
      <c r="L33" s="56"/>
      <c r="M33" s="56">
        <v>68650</v>
      </c>
      <c r="N33" s="56">
        <v>0</v>
      </c>
      <c r="O33" s="56"/>
      <c r="P33" s="56">
        <f t="shared" si="37"/>
        <v>68650</v>
      </c>
      <c r="Q33" s="56">
        <f t="shared" si="38"/>
        <v>0</v>
      </c>
      <c r="S33" s="56">
        <v>0</v>
      </c>
      <c r="T33" s="56">
        <f>'ARPA Detail for 22Q3'!B17</f>
        <v>61516.82</v>
      </c>
      <c r="V33" s="56">
        <f t="shared" si="39"/>
        <v>68650</v>
      </c>
      <c r="W33" s="56">
        <f t="shared" si="40"/>
        <v>61516.82</v>
      </c>
      <c r="Y33" s="56">
        <v>0</v>
      </c>
      <c r="Z33" s="234">
        <f>'ARPA Detail for 22Q3'!H17</f>
        <v>0</v>
      </c>
      <c r="AB33" s="56">
        <f t="shared" si="41"/>
        <v>68650</v>
      </c>
      <c r="AC33" s="56">
        <f t="shared" si="42"/>
        <v>61516.82</v>
      </c>
    </row>
    <row r="34" spans="1:29" x14ac:dyDescent="0.35">
      <c r="A34" t="s">
        <v>19</v>
      </c>
      <c r="B34" s="1" t="s">
        <v>74</v>
      </c>
      <c r="C34" t="s">
        <v>79</v>
      </c>
      <c r="D34" s="56">
        <v>0</v>
      </c>
      <c r="E34" s="56">
        <v>0</v>
      </c>
      <c r="F34" s="56"/>
      <c r="G34" s="56">
        <v>0</v>
      </c>
      <c r="H34" s="56">
        <v>0</v>
      </c>
      <c r="I34" s="56"/>
      <c r="J34" s="56">
        <f t="shared" si="35"/>
        <v>0</v>
      </c>
      <c r="K34" s="56">
        <f t="shared" si="36"/>
        <v>0</v>
      </c>
      <c r="L34" s="56"/>
      <c r="M34" s="56">
        <v>68430</v>
      </c>
      <c r="N34" s="56">
        <v>0</v>
      </c>
      <c r="O34" s="56"/>
      <c r="P34" s="56">
        <f t="shared" si="37"/>
        <v>68430</v>
      </c>
      <c r="Q34" s="56">
        <f t="shared" si="38"/>
        <v>0</v>
      </c>
      <c r="S34" s="56">
        <v>0</v>
      </c>
      <c r="T34" s="56">
        <v>0</v>
      </c>
      <c r="V34" s="56">
        <f t="shared" si="39"/>
        <v>68430</v>
      </c>
      <c r="W34" s="56">
        <f t="shared" si="40"/>
        <v>0</v>
      </c>
      <c r="Y34" s="56">
        <v>0</v>
      </c>
      <c r="Z34" s="234">
        <f>'ARPA Detail for 22Q4'!D21</f>
        <v>5338.86</v>
      </c>
      <c r="AB34" s="56">
        <f t="shared" si="41"/>
        <v>68430</v>
      </c>
      <c r="AC34" s="56">
        <f t="shared" si="42"/>
        <v>5338.86</v>
      </c>
    </row>
    <row r="35" spans="1:29" x14ac:dyDescent="0.35">
      <c r="A35" t="s">
        <v>19</v>
      </c>
      <c r="B35" s="1" t="s">
        <v>74</v>
      </c>
      <c r="C35" t="s">
        <v>80</v>
      </c>
      <c r="D35" s="56">
        <v>0</v>
      </c>
      <c r="E35" s="56">
        <v>0</v>
      </c>
      <c r="F35" s="56"/>
      <c r="G35" s="56">
        <v>0</v>
      </c>
      <c r="H35" s="56">
        <v>0</v>
      </c>
      <c r="I35" s="56"/>
      <c r="J35" s="56">
        <f t="shared" si="35"/>
        <v>0</v>
      </c>
      <c r="K35" s="56">
        <f t="shared" si="36"/>
        <v>0</v>
      </c>
      <c r="L35" s="56"/>
      <c r="M35" s="56">
        <v>190971</v>
      </c>
      <c r="N35" s="56">
        <v>0</v>
      </c>
      <c r="O35" s="56"/>
      <c r="P35" s="56">
        <f t="shared" si="37"/>
        <v>190971</v>
      </c>
      <c r="Q35" s="56">
        <f t="shared" si="38"/>
        <v>0</v>
      </c>
      <c r="S35" s="56">
        <v>0</v>
      </c>
      <c r="T35" s="56">
        <f>'ARPA Detail for 22Q3'!B13</f>
        <v>57000</v>
      </c>
      <c r="V35" s="56">
        <f t="shared" si="39"/>
        <v>190971</v>
      </c>
      <c r="W35" s="56">
        <f t="shared" si="40"/>
        <v>57000</v>
      </c>
      <c r="Y35" s="56">
        <v>0</v>
      </c>
      <c r="Z35" s="234">
        <f>'ARPA Detail for 22Q3'!H13</f>
        <v>0</v>
      </c>
      <c r="AB35" s="56">
        <f t="shared" si="41"/>
        <v>190971</v>
      </c>
      <c r="AC35" s="56">
        <f t="shared" si="42"/>
        <v>57000</v>
      </c>
    </row>
    <row r="36" spans="1:29" x14ac:dyDescent="0.35">
      <c r="A36" t="s">
        <v>19</v>
      </c>
      <c r="B36" s="1" t="s">
        <v>74</v>
      </c>
      <c r="C36" t="s">
        <v>81</v>
      </c>
      <c r="D36" s="56">
        <v>0</v>
      </c>
      <c r="E36" s="56">
        <v>0</v>
      </c>
      <c r="F36" s="56"/>
      <c r="G36" s="56">
        <v>0</v>
      </c>
      <c r="H36" s="56">
        <v>0</v>
      </c>
      <c r="I36" s="56"/>
      <c r="J36" s="56">
        <f t="shared" si="35"/>
        <v>0</v>
      </c>
      <c r="K36" s="56">
        <f t="shared" si="36"/>
        <v>0</v>
      </c>
      <c r="L36" s="56"/>
      <c r="M36" s="56">
        <v>51254</v>
      </c>
      <c r="N36" s="56">
        <v>0</v>
      </c>
      <c r="O36" s="56"/>
      <c r="P36" s="56">
        <f t="shared" si="37"/>
        <v>51254</v>
      </c>
      <c r="Q36" s="56">
        <f t="shared" si="38"/>
        <v>0</v>
      </c>
      <c r="S36" s="56">
        <v>0</v>
      </c>
      <c r="T36" s="56">
        <f>'ARPA Detail for 22Q3'!B33</f>
        <v>51254</v>
      </c>
      <c r="V36" s="56">
        <f t="shared" si="39"/>
        <v>51254</v>
      </c>
      <c r="W36" s="56">
        <f t="shared" si="40"/>
        <v>51254</v>
      </c>
      <c r="Y36" s="56">
        <v>0</v>
      </c>
      <c r="Z36" s="234">
        <f>'ARPA Detail for 22Q3'!H33</f>
        <v>0</v>
      </c>
      <c r="AB36" s="56">
        <f t="shared" si="41"/>
        <v>51254</v>
      </c>
      <c r="AC36" s="56">
        <f t="shared" si="42"/>
        <v>51254</v>
      </c>
    </row>
    <row r="37" spans="1:29" x14ac:dyDescent="0.35">
      <c r="A37" t="s">
        <v>19</v>
      </c>
      <c r="B37" s="1" t="s">
        <v>74</v>
      </c>
      <c r="C37" t="s">
        <v>82</v>
      </c>
      <c r="D37" s="56">
        <v>0</v>
      </c>
      <c r="E37" s="56">
        <v>0</v>
      </c>
      <c r="F37" s="56"/>
      <c r="G37" s="56">
        <v>0</v>
      </c>
      <c r="H37" s="56">
        <v>0</v>
      </c>
      <c r="I37" s="56"/>
      <c r="J37" s="56">
        <f t="shared" si="35"/>
        <v>0</v>
      </c>
      <c r="K37" s="56">
        <f t="shared" si="36"/>
        <v>0</v>
      </c>
      <c r="L37" s="56"/>
      <c r="M37" s="56">
        <v>50634</v>
      </c>
      <c r="N37" s="56">
        <v>0</v>
      </c>
      <c r="O37" s="56"/>
      <c r="P37" s="56">
        <f t="shared" si="37"/>
        <v>50634</v>
      </c>
      <c r="Q37" s="56">
        <f t="shared" si="38"/>
        <v>0</v>
      </c>
      <c r="S37" s="56">
        <v>0</v>
      </c>
      <c r="T37" s="56">
        <f>'ARPA Detail for 22Q3'!B12</f>
        <v>24029.97</v>
      </c>
      <c r="V37" s="56">
        <f t="shared" si="39"/>
        <v>50634</v>
      </c>
      <c r="W37" s="56">
        <f t="shared" si="40"/>
        <v>24029.97</v>
      </c>
      <c r="Y37" s="56">
        <v>0</v>
      </c>
      <c r="Z37" s="234">
        <f>'ARPA Detail for 22Q3'!H12</f>
        <v>0</v>
      </c>
      <c r="AB37" s="56">
        <f t="shared" si="41"/>
        <v>50634</v>
      </c>
      <c r="AC37" s="56">
        <f t="shared" si="42"/>
        <v>24029.97</v>
      </c>
    </row>
    <row r="38" spans="1:29" x14ac:dyDescent="0.35">
      <c r="A38" t="s">
        <v>19</v>
      </c>
      <c r="B38" s="1" t="s">
        <v>74</v>
      </c>
      <c r="C38" t="s">
        <v>83</v>
      </c>
      <c r="D38" s="56">
        <v>0</v>
      </c>
      <c r="E38" s="56">
        <v>0</v>
      </c>
      <c r="F38" s="56"/>
      <c r="G38" s="56">
        <v>0</v>
      </c>
      <c r="H38" s="56">
        <v>0</v>
      </c>
      <c r="I38" s="56"/>
      <c r="J38" s="56">
        <f t="shared" si="35"/>
        <v>0</v>
      </c>
      <c r="K38" s="56">
        <f t="shared" si="36"/>
        <v>0</v>
      </c>
      <c r="L38" s="56"/>
      <c r="M38" s="56">
        <v>76280</v>
      </c>
      <c r="N38" s="56">
        <v>0</v>
      </c>
      <c r="O38" s="56"/>
      <c r="P38" s="56">
        <f t="shared" si="37"/>
        <v>76280</v>
      </c>
      <c r="Q38" s="56">
        <f t="shared" si="38"/>
        <v>0</v>
      </c>
      <c r="S38" s="56">
        <v>0</v>
      </c>
      <c r="T38" s="56">
        <v>0</v>
      </c>
      <c r="V38" s="56">
        <f t="shared" si="39"/>
        <v>76280</v>
      </c>
      <c r="W38" s="56">
        <f t="shared" si="40"/>
        <v>0</v>
      </c>
      <c r="Y38" s="56">
        <v>0</v>
      </c>
      <c r="Z38" s="234">
        <v>0</v>
      </c>
      <c r="AB38" s="56">
        <f t="shared" si="41"/>
        <v>76280</v>
      </c>
      <c r="AC38" s="56">
        <f t="shared" si="42"/>
        <v>0</v>
      </c>
    </row>
    <row r="39" spans="1:29" x14ac:dyDescent="0.35">
      <c r="A39" t="s">
        <v>19</v>
      </c>
      <c r="B39" s="1" t="s">
        <v>74</v>
      </c>
      <c r="C39" t="s">
        <v>84</v>
      </c>
      <c r="D39" s="56">
        <v>0</v>
      </c>
      <c r="E39" s="56">
        <v>0</v>
      </c>
      <c r="F39" s="56"/>
      <c r="G39" s="56">
        <v>0</v>
      </c>
      <c r="H39" s="56">
        <v>0</v>
      </c>
      <c r="I39" s="56"/>
      <c r="J39" s="56">
        <f t="shared" si="35"/>
        <v>0</v>
      </c>
      <c r="K39" s="56">
        <f t="shared" si="36"/>
        <v>0</v>
      </c>
      <c r="L39" s="56"/>
      <c r="M39" s="56">
        <v>73701</v>
      </c>
      <c r="N39" s="56">
        <v>0</v>
      </c>
      <c r="O39" s="56"/>
      <c r="P39" s="56">
        <f t="shared" si="37"/>
        <v>73701</v>
      </c>
      <c r="Q39" s="56">
        <f t="shared" si="38"/>
        <v>0</v>
      </c>
      <c r="S39" s="56">
        <v>0</v>
      </c>
      <c r="T39" s="56">
        <v>0</v>
      </c>
      <c r="V39" s="56">
        <f t="shared" si="39"/>
        <v>73701</v>
      </c>
      <c r="W39" s="56">
        <f t="shared" si="40"/>
        <v>0</v>
      </c>
      <c r="Y39" s="56">
        <v>0</v>
      </c>
      <c r="Z39" s="234">
        <v>0</v>
      </c>
      <c r="AB39" s="56">
        <f t="shared" si="41"/>
        <v>73701</v>
      </c>
      <c r="AC39" s="56">
        <f t="shared" si="42"/>
        <v>0</v>
      </c>
    </row>
    <row r="40" spans="1:29" x14ac:dyDescent="0.35">
      <c r="A40" t="s">
        <v>19</v>
      </c>
      <c r="B40" s="1" t="s">
        <v>74</v>
      </c>
      <c r="C40" t="s">
        <v>85</v>
      </c>
      <c r="D40" s="56">
        <v>0</v>
      </c>
      <c r="E40" s="56">
        <v>0</v>
      </c>
      <c r="F40" s="56"/>
      <c r="G40" s="56">
        <v>0</v>
      </c>
      <c r="H40" s="56">
        <v>0</v>
      </c>
      <c r="I40" s="56"/>
      <c r="J40" s="56">
        <f t="shared" si="35"/>
        <v>0</v>
      </c>
      <c r="K40" s="56">
        <f t="shared" si="36"/>
        <v>0</v>
      </c>
      <c r="L40" s="56"/>
      <c r="M40" s="56">
        <v>53156</v>
      </c>
      <c r="N40" s="56">
        <v>0</v>
      </c>
      <c r="O40" s="56"/>
      <c r="P40" s="56">
        <f t="shared" si="37"/>
        <v>53156</v>
      </c>
      <c r="Q40" s="56">
        <f t="shared" si="38"/>
        <v>0</v>
      </c>
      <c r="S40" s="56">
        <v>0</v>
      </c>
      <c r="T40" s="56">
        <v>0</v>
      </c>
      <c r="V40" s="56">
        <f t="shared" si="39"/>
        <v>53156</v>
      </c>
      <c r="W40" s="56">
        <f t="shared" si="40"/>
        <v>0</v>
      </c>
      <c r="Y40" s="56">
        <v>0</v>
      </c>
      <c r="Z40" s="234">
        <f>'ARPA Detail for 22Q4'!D19</f>
        <v>53156</v>
      </c>
      <c r="AB40" s="56">
        <f t="shared" si="41"/>
        <v>53156</v>
      </c>
      <c r="AC40" s="56">
        <f t="shared" si="42"/>
        <v>53156</v>
      </c>
    </row>
    <row r="41" spans="1:29" x14ac:dyDescent="0.35">
      <c r="A41" t="s">
        <v>19</v>
      </c>
      <c r="B41" s="1" t="s">
        <v>74</v>
      </c>
      <c r="C41" t="s">
        <v>86</v>
      </c>
      <c r="D41" s="56">
        <v>0</v>
      </c>
      <c r="E41" s="56">
        <v>0</v>
      </c>
      <c r="F41" s="56"/>
      <c r="G41" s="56">
        <v>0</v>
      </c>
      <c r="H41" s="56">
        <v>0</v>
      </c>
      <c r="I41" s="56"/>
      <c r="J41" s="56">
        <f t="shared" si="35"/>
        <v>0</v>
      </c>
      <c r="K41" s="56">
        <f t="shared" si="36"/>
        <v>0</v>
      </c>
      <c r="L41" s="56"/>
      <c r="M41" s="56">
        <v>261921</v>
      </c>
      <c r="N41" s="56">
        <v>0</v>
      </c>
      <c r="O41" s="56"/>
      <c r="P41" s="56">
        <f t="shared" si="37"/>
        <v>261921</v>
      </c>
      <c r="Q41" s="56">
        <f t="shared" si="38"/>
        <v>0</v>
      </c>
      <c r="S41" s="56">
        <v>0</v>
      </c>
      <c r="T41" s="56">
        <v>0</v>
      </c>
      <c r="V41" s="56">
        <f t="shared" si="39"/>
        <v>261921</v>
      </c>
      <c r="W41" s="56">
        <f t="shared" si="40"/>
        <v>0</v>
      </c>
      <c r="Y41" s="56">
        <v>0</v>
      </c>
      <c r="Z41" s="234">
        <v>0</v>
      </c>
      <c r="AB41" s="56">
        <f t="shared" si="41"/>
        <v>261921</v>
      </c>
      <c r="AC41" s="56">
        <f t="shared" si="42"/>
        <v>0</v>
      </c>
    </row>
    <row r="42" spans="1:29" x14ac:dyDescent="0.35">
      <c r="A42" t="s">
        <v>19</v>
      </c>
      <c r="B42" s="1" t="s">
        <v>74</v>
      </c>
      <c r="C42" t="s">
        <v>63</v>
      </c>
      <c r="D42" s="56">
        <v>0</v>
      </c>
      <c r="E42" s="56">
        <v>0</v>
      </c>
      <c r="F42" s="56"/>
      <c r="G42" s="56">
        <v>0</v>
      </c>
      <c r="H42" s="56">
        <v>0</v>
      </c>
      <c r="I42" s="56"/>
      <c r="J42" s="56">
        <f t="shared" si="35"/>
        <v>0</v>
      </c>
      <c r="K42" s="56">
        <f t="shared" si="36"/>
        <v>0</v>
      </c>
      <c r="L42" s="56"/>
      <c r="M42" s="56">
        <v>748524</v>
      </c>
      <c r="N42" s="56">
        <v>0</v>
      </c>
      <c r="O42" s="56"/>
      <c r="P42" s="56">
        <f t="shared" si="37"/>
        <v>748524</v>
      </c>
      <c r="Q42" s="56">
        <f t="shared" si="38"/>
        <v>0</v>
      </c>
      <c r="S42" s="56">
        <v>0</v>
      </c>
      <c r="T42" s="56">
        <f>SUM('ARPA Detail for 22Q3'!B7:B11,'ARPA Detail for 22Q3'!B14,'ARPA Detail for 22Q3'!B16,'ARPA Detail for 22Q3'!B18,'ARPA Detail for 22Q3'!B20,'ARPA Detail for 22Q3'!B22:B23,'ARPA Detail for 22Q3'!B27:B29,'ARPA Detail for 22Q3'!B31:B32)</f>
        <v>389872.59</v>
      </c>
      <c r="V42" s="56">
        <f t="shared" si="39"/>
        <v>748524</v>
      </c>
      <c r="W42" s="56">
        <f t="shared" si="40"/>
        <v>389872.59</v>
      </c>
      <c r="Y42" s="56">
        <v>0</v>
      </c>
      <c r="Z42" s="234">
        <f>SUM('ARPA Detail for 22Q4'!D9:D11,'ARPA Detail for 22Q4'!D14:D15,'ARPA Detail for 22Q4'!D17)</f>
        <v>54832.450000000004</v>
      </c>
      <c r="AB42" s="56">
        <f t="shared" si="41"/>
        <v>748524</v>
      </c>
      <c r="AC42" s="56">
        <f t="shared" si="42"/>
        <v>444705.04000000004</v>
      </c>
    </row>
    <row r="43" spans="1:29" ht="6.75" customHeight="1" x14ac:dyDescent="0.35">
      <c r="D43" s="68"/>
      <c r="E43" s="68"/>
      <c r="F43" s="68"/>
      <c r="G43" s="68"/>
      <c r="H43" s="68"/>
      <c r="I43" s="68"/>
      <c r="J43" s="68"/>
      <c r="K43" s="68"/>
      <c r="L43" s="68"/>
      <c r="M43" s="68"/>
      <c r="N43" s="68"/>
      <c r="O43" s="68"/>
      <c r="P43" s="68"/>
      <c r="Q43" s="68"/>
      <c r="S43" s="68"/>
      <c r="T43" s="68"/>
      <c r="V43" s="68"/>
      <c r="W43" s="68"/>
      <c r="Y43" s="68"/>
      <c r="Z43" s="68"/>
      <c r="AB43" s="68"/>
      <c r="AC43" s="68"/>
    </row>
    <row r="44" spans="1:29" x14ac:dyDescent="0.35">
      <c r="D44" s="57">
        <f>SUM(D24:D43)</f>
        <v>0</v>
      </c>
      <c r="E44" s="57">
        <f>SUM(E24:E43)</f>
        <v>0</v>
      </c>
      <c r="F44" s="56"/>
      <c r="G44" s="57">
        <f>SUM(G24:G43)</f>
        <v>1999999.9800000002</v>
      </c>
      <c r="H44" s="57">
        <f>SUM(H24:H43)</f>
        <v>0</v>
      </c>
      <c r="I44" s="56"/>
      <c r="J44" s="57">
        <f>SUM(J24:J43)</f>
        <v>1999999.9800000002</v>
      </c>
      <c r="K44" s="57">
        <f>SUM(K24:K43)</f>
        <v>0</v>
      </c>
      <c r="L44" s="56"/>
      <c r="M44" s="57">
        <f>SUM(M24:M43)</f>
        <v>1999999</v>
      </c>
      <c r="N44" s="57">
        <f>SUM(N24:N43)</f>
        <v>35000</v>
      </c>
      <c r="O44" s="56"/>
      <c r="P44" s="57">
        <f>SUM(P24:P43)</f>
        <v>3999998.9800000004</v>
      </c>
      <c r="Q44" s="57">
        <f>SUM(Q24:Q43)</f>
        <v>35000</v>
      </c>
      <c r="S44" s="57">
        <f>SUM(S24:S43)</f>
        <v>0</v>
      </c>
      <c r="T44" s="57">
        <f>SUM(T24:T43)</f>
        <v>1105359.72</v>
      </c>
      <c r="V44" s="57">
        <f>SUM(V24:V43)</f>
        <v>3999998.9800000004</v>
      </c>
      <c r="W44" s="57">
        <f>SUM(W24:W43)</f>
        <v>1140359.72</v>
      </c>
      <c r="Y44" s="57">
        <f>SUM(Y24:Y43)</f>
        <v>0</v>
      </c>
      <c r="Z44" s="57">
        <f>SUM(Z24:Z43)</f>
        <v>745768.66999999993</v>
      </c>
      <c r="AB44" s="57">
        <f>SUM(AB24:AB43)</f>
        <v>3999998.9800000004</v>
      </c>
      <c r="AC44" s="57">
        <f>SUM(AC24:AC42)</f>
        <v>1886128.3900000001</v>
      </c>
    </row>
    <row r="45" spans="1:29" x14ac:dyDescent="0.35">
      <c r="D45" s="56"/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56"/>
      <c r="P45" s="56"/>
      <c r="Q45" s="56"/>
      <c r="S45" s="56"/>
      <c r="T45" s="56"/>
      <c r="V45" s="56"/>
      <c r="W45" s="56"/>
      <c r="Y45" s="56"/>
      <c r="Z45" s="56"/>
      <c r="AB45" s="56"/>
      <c r="AC45" s="56"/>
    </row>
    <row r="46" spans="1:29" x14ac:dyDescent="0.35">
      <c r="A46" t="s">
        <v>21</v>
      </c>
      <c r="B46" s="1" t="s">
        <v>89</v>
      </c>
      <c r="C46" t="s">
        <v>90</v>
      </c>
      <c r="D46" s="58">
        <v>7396279</v>
      </c>
      <c r="E46" s="58">
        <v>0</v>
      </c>
      <c r="F46" s="56"/>
      <c r="G46" s="58">
        <v>0</v>
      </c>
      <c r="H46" s="58">
        <v>3658507.31</v>
      </c>
      <c r="I46" s="56"/>
      <c r="J46" s="58">
        <f t="shared" ref="J46" si="43">D46+G46</f>
        <v>7396279</v>
      </c>
      <c r="K46" s="58">
        <f t="shared" ref="K46" si="44">E46+H46</f>
        <v>3658507.31</v>
      </c>
      <c r="L46" s="56"/>
      <c r="M46" s="58">
        <v>0</v>
      </c>
      <c r="N46" s="58">
        <v>338955.62000000011</v>
      </c>
      <c r="O46" s="56"/>
      <c r="P46" s="58">
        <f t="shared" ref="P46" si="45">J46+M46</f>
        <v>7396279</v>
      </c>
      <c r="Q46" s="58">
        <f t="shared" ref="Q46" si="46">K46+N46</f>
        <v>3997462.93</v>
      </c>
      <c r="S46" s="58">
        <v>0</v>
      </c>
      <c r="T46" s="58">
        <v>177711.58000000007</v>
      </c>
      <c r="V46" s="58">
        <f>P46+S46</f>
        <v>7396279</v>
      </c>
      <c r="W46" s="58">
        <f>Q46+T46</f>
        <v>4175174.5100000002</v>
      </c>
      <c r="Y46" s="238">
        <v>0</v>
      </c>
      <c r="Z46" s="58">
        <f>'Revenue Recoupment'!C69</f>
        <v>318361.37000000011</v>
      </c>
      <c r="AB46" s="238">
        <f t="shared" ref="AB46" si="47">V46+Y46</f>
        <v>7396279</v>
      </c>
      <c r="AC46" s="58">
        <f t="shared" ref="AC46" si="48">W46+Z46</f>
        <v>4493535.8800000008</v>
      </c>
    </row>
    <row r="47" spans="1:29" x14ac:dyDescent="0.35">
      <c r="D47" s="56"/>
      <c r="E47" s="56"/>
      <c r="F47" s="56"/>
      <c r="G47" s="56"/>
      <c r="H47" s="56"/>
      <c r="I47" s="56"/>
      <c r="J47" s="56"/>
      <c r="K47" s="56"/>
      <c r="L47" s="56"/>
      <c r="M47" s="56"/>
      <c r="N47" s="56"/>
      <c r="O47" s="56"/>
      <c r="P47" s="56"/>
      <c r="Q47" s="56"/>
      <c r="S47" s="56"/>
      <c r="T47" s="56"/>
      <c r="V47" s="56"/>
      <c r="W47" s="56"/>
      <c r="Y47" s="56"/>
      <c r="Z47" s="56"/>
      <c r="AB47" s="56"/>
      <c r="AC47" s="56"/>
    </row>
    <row r="48" spans="1:29" x14ac:dyDescent="0.35">
      <c r="D48" s="56"/>
      <c r="E48" s="56"/>
      <c r="F48" s="56"/>
      <c r="G48" s="56"/>
      <c r="H48" s="56"/>
      <c r="I48" s="56"/>
      <c r="J48" s="56"/>
      <c r="K48" s="56"/>
      <c r="L48" s="56"/>
      <c r="M48" s="56"/>
      <c r="N48" s="56"/>
      <c r="O48" s="56"/>
      <c r="P48" s="56"/>
      <c r="Q48" s="56"/>
      <c r="S48" s="56"/>
      <c r="T48" s="56"/>
      <c r="V48" s="56"/>
      <c r="W48" s="56"/>
      <c r="Y48" s="56"/>
      <c r="Z48" s="56"/>
      <c r="AB48" s="56"/>
      <c r="AC48" s="56"/>
    </row>
    <row r="49" spans="1:29" x14ac:dyDescent="0.35">
      <c r="A49" t="s">
        <v>23</v>
      </c>
      <c r="B49" s="1" t="s">
        <v>62</v>
      </c>
      <c r="C49" t="s">
        <v>63</v>
      </c>
      <c r="D49" s="56">
        <v>32437</v>
      </c>
      <c r="E49" s="56">
        <f>'ARPA Detail for 2021'!N230</f>
        <v>32437</v>
      </c>
      <c r="F49" s="56"/>
      <c r="G49" s="56">
        <v>0</v>
      </c>
      <c r="H49" s="56">
        <v>0</v>
      </c>
      <c r="I49" s="56"/>
      <c r="J49" s="56">
        <f t="shared" ref="J49:J59" si="49">D49+G49</f>
        <v>32437</v>
      </c>
      <c r="K49" s="56">
        <f t="shared" ref="K49:K59" si="50">E49+H49</f>
        <v>32437</v>
      </c>
      <c r="L49" s="56"/>
      <c r="M49" s="56">
        <v>0</v>
      </c>
      <c r="N49" s="56">
        <v>0</v>
      </c>
      <c r="O49" s="56"/>
      <c r="P49" s="56">
        <f t="shared" ref="P49:P59" si="51">J49+M49</f>
        <v>32437</v>
      </c>
      <c r="Q49" s="56">
        <f t="shared" ref="Q49:Q59" si="52">K49+N49</f>
        <v>32437</v>
      </c>
      <c r="S49" s="56">
        <v>0</v>
      </c>
      <c r="T49" s="56">
        <v>0</v>
      </c>
      <c r="V49" s="56">
        <f t="shared" ref="V49:V60" si="53">P49+S49</f>
        <v>32437</v>
      </c>
      <c r="W49" s="56">
        <f t="shared" ref="W49:W60" si="54">Q49+T49</f>
        <v>32437</v>
      </c>
      <c r="Y49" s="56">
        <v>0</v>
      </c>
      <c r="Z49" s="234">
        <v>0</v>
      </c>
      <c r="AB49" s="56">
        <f t="shared" ref="AB49:AB60" si="55">V49+Y49</f>
        <v>32437</v>
      </c>
      <c r="AC49" s="56">
        <f t="shared" ref="AC49:AC60" si="56">W49+Z49</f>
        <v>32437</v>
      </c>
    </row>
    <row r="50" spans="1:29" x14ac:dyDescent="0.35">
      <c r="A50" t="s">
        <v>24</v>
      </c>
      <c r="B50" s="1" t="s">
        <v>62</v>
      </c>
      <c r="C50" t="s">
        <v>63</v>
      </c>
      <c r="D50" s="56">
        <v>194923</v>
      </c>
      <c r="E50" s="56">
        <f>'ARPA Detail for 2021'!N231</f>
        <v>194923</v>
      </c>
      <c r="F50" s="59"/>
      <c r="G50" s="56">
        <v>0</v>
      </c>
      <c r="H50" s="56">
        <v>0</v>
      </c>
      <c r="I50" s="59"/>
      <c r="J50" s="56">
        <f t="shared" si="49"/>
        <v>194923</v>
      </c>
      <c r="K50" s="56">
        <f t="shared" si="50"/>
        <v>194923</v>
      </c>
      <c r="L50" s="59"/>
      <c r="M50" s="56">
        <v>0</v>
      </c>
      <c r="N50" s="56">
        <v>0</v>
      </c>
      <c r="O50" s="59"/>
      <c r="P50" s="56">
        <f t="shared" si="51"/>
        <v>194923</v>
      </c>
      <c r="Q50" s="56">
        <f t="shared" si="52"/>
        <v>194923</v>
      </c>
      <c r="S50" s="56">
        <v>0</v>
      </c>
      <c r="T50" s="56">
        <v>0</v>
      </c>
      <c r="V50" s="56">
        <f t="shared" si="53"/>
        <v>194923</v>
      </c>
      <c r="W50" s="56">
        <f t="shared" si="54"/>
        <v>194923</v>
      </c>
      <c r="Y50" s="56">
        <v>0</v>
      </c>
      <c r="Z50" s="234">
        <v>0</v>
      </c>
      <c r="AB50" s="56">
        <f t="shared" si="55"/>
        <v>194923</v>
      </c>
      <c r="AC50" s="56">
        <f t="shared" si="56"/>
        <v>194923</v>
      </c>
    </row>
    <row r="51" spans="1:29" x14ac:dyDescent="0.35">
      <c r="A51" t="s">
        <v>25</v>
      </c>
      <c r="B51" s="1" t="s">
        <v>62</v>
      </c>
      <c r="C51" t="s">
        <v>63</v>
      </c>
      <c r="D51" s="56">
        <v>11341</v>
      </c>
      <c r="E51" s="56">
        <f>'ARPA Detail for 2021'!N232</f>
        <v>11341</v>
      </c>
      <c r="F51" s="56"/>
      <c r="G51" s="56">
        <v>0</v>
      </c>
      <c r="H51" s="56">
        <v>0</v>
      </c>
      <c r="I51" s="56"/>
      <c r="J51" s="56">
        <f t="shared" si="49"/>
        <v>11341</v>
      </c>
      <c r="K51" s="56">
        <f t="shared" si="50"/>
        <v>11341</v>
      </c>
      <c r="L51" s="56"/>
      <c r="M51" s="56">
        <v>0</v>
      </c>
      <c r="N51" s="56">
        <v>0</v>
      </c>
      <c r="O51" s="56"/>
      <c r="P51" s="56">
        <f t="shared" si="51"/>
        <v>11341</v>
      </c>
      <c r="Q51" s="56">
        <f t="shared" si="52"/>
        <v>11341</v>
      </c>
      <c r="S51" s="56">
        <v>0</v>
      </c>
      <c r="T51" s="56">
        <v>0</v>
      </c>
      <c r="V51" s="56">
        <f t="shared" si="53"/>
        <v>11341</v>
      </c>
      <c r="W51" s="56">
        <f t="shared" si="54"/>
        <v>11341</v>
      </c>
      <c r="Y51" s="56">
        <v>0</v>
      </c>
      <c r="Z51" s="234">
        <v>0</v>
      </c>
      <c r="AB51" s="56">
        <f t="shared" si="55"/>
        <v>11341</v>
      </c>
      <c r="AC51" s="56">
        <f t="shared" si="56"/>
        <v>11341</v>
      </c>
    </row>
    <row r="52" spans="1:29" x14ac:dyDescent="0.35">
      <c r="A52" t="s">
        <v>26</v>
      </c>
      <c r="B52" s="1" t="s">
        <v>62</v>
      </c>
      <c r="C52" t="s">
        <v>63</v>
      </c>
      <c r="D52" s="56">
        <v>20096</v>
      </c>
      <c r="E52" s="56">
        <f>'ARPA Detail for 2021'!N233</f>
        <v>20096</v>
      </c>
      <c r="F52" s="56"/>
      <c r="G52" s="56">
        <v>0</v>
      </c>
      <c r="H52" s="56">
        <v>0</v>
      </c>
      <c r="I52" s="56"/>
      <c r="J52" s="56">
        <f t="shared" si="49"/>
        <v>20096</v>
      </c>
      <c r="K52" s="56">
        <f t="shared" si="50"/>
        <v>20096</v>
      </c>
      <c r="L52" s="56"/>
      <c r="M52" s="56">
        <v>0</v>
      </c>
      <c r="N52" s="56">
        <v>0</v>
      </c>
      <c r="O52" s="56"/>
      <c r="P52" s="56">
        <f t="shared" si="51"/>
        <v>20096</v>
      </c>
      <c r="Q52" s="56">
        <f t="shared" si="52"/>
        <v>20096</v>
      </c>
      <c r="S52" s="56">
        <v>0</v>
      </c>
      <c r="T52" s="56">
        <v>0</v>
      </c>
      <c r="V52" s="56">
        <f t="shared" si="53"/>
        <v>20096</v>
      </c>
      <c r="W52" s="56">
        <f t="shared" si="54"/>
        <v>20096</v>
      </c>
      <c r="Y52" s="56">
        <v>0</v>
      </c>
      <c r="Z52" s="234">
        <v>0</v>
      </c>
      <c r="AB52" s="56">
        <f t="shared" si="55"/>
        <v>20096</v>
      </c>
      <c r="AC52" s="56">
        <f t="shared" si="56"/>
        <v>20096</v>
      </c>
    </row>
    <row r="53" spans="1:29" x14ac:dyDescent="0.35">
      <c r="A53" t="s">
        <v>27</v>
      </c>
      <c r="B53" s="1" t="s">
        <v>62</v>
      </c>
      <c r="C53" t="s">
        <v>63</v>
      </c>
      <c r="D53" s="56">
        <v>127614</v>
      </c>
      <c r="E53" s="56">
        <f>'ARPA Detail for 2021'!N234</f>
        <v>127614</v>
      </c>
      <c r="F53" s="56"/>
      <c r="G53" s="56">
        <v>0</v>
      </c>
      <c r="H53" s="56">
        <v>0</v>
      </c>
      <c r="I53" s="56"/>
      <c r="J53" s="56">
        <f t="shared" si="49"/>
        <v>127614</v>
      </c>
      <c r="K53" s="56">
        <f t="shared" si="50"/>
        <v>127614</v>
      </c>
      <c r="L53" s="56"/>
      <c r="M53" s="56">
        <v>0</v>
      </c>
      <c r="N53" s="56">
        <v>0</v>
      </c>
      <c r="O53" s="56"/>
      <c r="P53" s="56">
        <f t="shared" si="51"/>
        <v>127614</v>
      </c>
      <c r="Q53" s="56">
        <f t="shared" si="52"/>
        <v>127614</v>
      </c>
      <c r="S53" s="56">
        <v>0</v>
      </c>
      <c r="T53" s="56">
        <v>0</v>
      </c>
      <c r="V53" s="56">
        <f t="shared" si="53"/>
        <v>127614</v>
      </c>
      <c r="W53" s="56">
        <f t="shared" si="54"/>
        <v>127614</v>
      </c>
      <c r="Y53" s="56">
        <v>0</v>
      </c>
      <c r="Z53" s="234">
        <v>0</v>
      </c>
      <c r="AB53" s="56">
        <f t="shared" si="55"/>
        <v>127614</v>
      </c>
      <c r="AC53" s="56">
        <f t="shared" si="56"/>
        <v>127614</v>
      </c>
    </row>
    <row r="54" spans="1:29" x14ac:dyDescent="0.35">
      <c r="A54" t="s">
        <v>28</v>
      </c>
      <c r="B54" s="1" t="s">
        <v>91</v>
      </c>
      <c r="C54" t="s">
        <v>61</v>
      </c>
      <c r="D54" s="56">
        <v>10469379.359999999</v>
      </c>
      <c r="E54" s="56">
        <f>'ARPA Detail for 2021'!N223</f>
        <v>10469379.359999999</v>
      </c>
      <c r="F54" s="56"/>
      <c r="G54" s="56">
        <v>0</v>
      </c>
      <c r="H54" s="56">
        <v>0</v>
      </c>
      <c r="I54" s="56"/>
      <c r="J54" s="56">
        <f t="shared" si="49"/>
        <v>10469379.359999999</v>
      </c>
      <c r="K54" s="56">
        <f t="shared" si="50"/>
        <v>10469379.359999999</v>
      </c>
      <c r="L54" s="56"/>
      <c r="M54" s="56">
        <v>0</v>
      </c>
      <c r="N54" s="56">
        <v>0</v>
      </c>
      <c r="O54" s="56"/>
      <c r="P54" s="56">
        <f t="shared" si="51"/>
        <v>10469379.359999999</v>
      </c>
      <c r="Q54" s="56">
        <f t="shared" si="52"/>
        <v>10469379.359999999</v>
      </c>
      <c r="S54" s="56">
        <v>0</v>
      </c>
      <c r="T54" s="56">
        <v>0</v>
      </c>
      <c r="V54" s="56">
        <f t="shared" si="53"/>
        <v>10469379.359999999</v>
      </c>
      <c r="W54" s="56">
        <f t="shared" si="54"/>
        <v>10469379.359999999</v>
      </c>
      <c r="Y54" s="56">
        <v>0</v>
      </c>
      <c r="Z54" s="234">
        <v>0</v>
      </c>
      <c r="AB54" s="56">
        <f t="shared" si="55"/>
        <v>10469379.359999999</v>
      </c>
      <c r="AC54" s="56">
        <f t="shared" si="56"/>
        <v>10469379.359999999</v>
      </c>
    </row>
    <row r="55" spans="1:29" x14ac:dyDescent="0.35">
      <c r="A55" t="s">
        <v>92</v>
      </c>
      <c r="B55" s="1" t="s">
        <v>93</v>
      </c>
      <c r="C55" t="s">
        <v>61</v>
      </c>
      <c r="D55" s="56">
        <v>0</v>
      </c>
      <c r="E55" s="56">
        <v>0</v>
      </c>
      <c r="F55" s="56"/>
      <c r="G55" s="56">
        <v>0</v>
      </c>
      <c r="H55" s="56">
        <v>0</v>
      </c>
      <c r="I55" s="56"/>
      <c r="J55" s="56">
        <f t="shared" ref="J55:J58" si="57">D55+G55</f>
        <v>0</v>
      </c>
      <c r="K55" s="56">
        <f t="shared" ref="K55:K58" si="58">E55+H55</f>
        <v>0</v>
      </c>
      <c r="L55" s="56"/>
      <c r="M55" s="56">
        <v>0</v>
      </c>
      <c r="N55" s="56">
        <v>0</v>
      </c>
      <c r="O55" s="56"/>
      <c r="P55" s="56">
        <f t="shared" ref="P55:P58" si="59">J55+M55</f>
        <v>0</v>
      </c>
      <c r="Q55" s="56">
        <f t="shared" ref="Q55:Q58" si="60">K55+N55</f>
        <v>0</v>
      </c>
      <c r="S55" s="234">
        <v>0</v>
      </c>
      <c r="T55" s="56">
        <v>0</v>
      </c>
      <c r="V55" s="56">
        <f t="shared" si="53"/>
        <v>0</v>
      </c>
      <c r="W55" s="56">
        <f t="shared" si="54"/>
        <v>0</v>
      </c>
      <c r="Y55" s="234">
        <v>0</v>
      </c>
      <c r="Z55" s="234">
        <v>0</v>
      </c>
      <c r="AB55" s="56">
        <f t="shared" si="55"/>
        <v>0</v>
      </c>
      <c r="AC55" s="56">
        <f t="shared" si="56"/>
        <v>0</v>
      </c>
    </row>
    <row r="56" spans="1:29" x14ac:dyDescent="0.35">
      <c r="A56" t="s">
        <v>94</v>
      </c>
      <c r="B56" s="1" t="s">
        <v>95</v>
      </c>
      <c r="C56" t="s">
        <v>61</v>
      </c>
      <c r="D56" s="56">
        <v>0</v>
      </c>
      <c r="E56" s="56">
        <v>0</v>
      </c>
      <c r="F56" s="56"/>
      <c r="G56" s="56">
        <v>0</v>
      </c>
      <c r="H56" s="56">
        <v>0</v>
      </c>
      <c r="I56" s="56"/>
      <c r="J56" s="56">
        <f t="shared" si="57"/>
        <v>0</v>
      </c>
      <c r="K56" s="56">
        <f t="shared" si="58"/>
        <v>0</v>
      </c>
      <c r="L56" s="56"/>
      <c r="M56" s="56">
        <v>0</v>
      </c>
      <c r="N56" s="56">
        <v>0</v>
      </c>
      <c r="O56" s="56"/>
      <c r="P56" s="56">
        <f t="shared" si="59"/>
        <v>0</v>
      </c>
      <c r="Q56" s="56">
        <f t="shared" si="60"/>
        <v>0</v>
      </c>
      <c r="S56" s="234">
        <v>0</v>
      </c>
      <c r="T56" s="56">
        <v>0</v>
      </c>
      <c r="V56" s="56">
        <f t="shared" si="53"/>
        <v>0</v>
      </c>
      <c r="W56" s="56">
        <f t="shared" si="54"/>
        <v>0</v>
      </c>
      <c r="Y56" s="234">
        <v>0</v>
      </c>
      <c r="Z56" s="234">
        <v>0</v>
      </c>
      <c r="AB56" s="56">
        <f t="shared" si="55"/>
        <v>0</v>
      </c>
      <c r="AC56" s="56">
        <f t="shared" si="56"/>
        <v>0</v>
      </c>
    </row>
    <row r="57" spans="1:29" x14ac:dyDescent="0.35">
      <c r="A57" t="s">
        <v>96</v>
      </c>
      <c r="B57" s="1" t="s">
        <v>97</v>
      </c>
      <c r="C57" t="s">
        <v>61</v>
      </c>
      <c r="D57" s="56">
        <v>0</v>
      </c>
      <c r="E57" s="56">
        <v>0</v>
      </c>
      <c r="F57" s="56"/>
      <c r="G57" s="56">
        <v>0</v>
      </c>
      <c r="H57" s="56">
        <v>0</v>
      </c>
      <c r="I57" s="56"/>
      <c r="J57" s="56">
        <f t="shared" si="57"/>
        <v>0</v>
      </c>
      <c r="K57" s="56">
        <f t="shared" si="58"/>
        <v>0</v>
      </c>
      <c r="L57" s="56"/>
      <c r="M57" s="56">
        <v>0</v>
      </c>
      <c r="N57" s="56">
        <v>0</v>
      </c>
      <c r="O57" s="56"/>
      <c r="P57" s="56">
        <f t="shared" si="59"/>
        <v>0</v>
      </c>
      <c r="Q57" s="56">
        <f t="shared" si="60"/>
        <v>0</v>
      </c>
      <c r="S57" s="234">
        <v>0</v>
      </c>
      <c r="T57" s="56">
        <v>0</v>
      </c>
      <c r="V57" s="56">
        <f t="shared" si="53"/>
        <v>0</v>
      </c>
      <c r="W57" s="56">
        <f t="shared" si="54"/>
        <v>0</v>
      </c>
      <c r="Y57" s="234">
        <v>0</v>
      </c>
      <c r="Z57" s="234">
        <v>0</v>
      </c>
      <c r="AB57" s="56">
        <f t="shared" si="55"/>
        <v>0</v>
      </c>
      <c r="AC57" s="56">
        <f t="shared" si="56"/>
        <v>0</v>
      </c>
    </row>
    <row r="58" spans="1:29" x14ac:dyDescent="0.35">
      <c r="A58" t="s">
        <v>98</v>
      </c>
      <c r="B58" s="1" t="s">
        <v>99</v>
      </c>
      <c r="C58" t="s">
        <v>61</v>
      </c>
      <c r="D58" s="56">
        <v>0</v>
      </c>
      <c r="E58" s="56">
        <v>0</v>
      </c>
      <c r="F58" s="56"/>
      <c r="G58" s="56">
        <v>0</v>
      </c>
      <c r="H58" s="56">
        <v>0</v>
      </c>
      <c r="I58" s="56"/>
      <c r="J58" s="56">
        <f t="shared" si="57"/>
        <v>0</v>
      </c>
      <c r="K58" s="56">
        <f t="shared" si="58"/>
        <v>0</v>
      </c>
      <c r="L58" s="56"/>
      <c r="M58" s="56">
        <v>0</v>
      </c>
      <c r="N58" s="56">
        <v>0</v>
      </c>
      <c r="O58" s="56"/>
      <c r="P58" s="56">
        <f t="shared" si="59"/>
        <v>0</v>
      </c>
      <c r="Q58" s="56">
        <f t="shared" si="60"/>
        <v>0</v>
      </c>
      <c r="S58" s="234">
        <v>0</v>
      </c>
      <c r="T58" s="56">
        <v>0</v>
      </c>
      <c r="V58" s="56">
        <f t="shared" si="53"/>
        <v>0</v>
      </c>
      <c r="W58" s="56">
        <f t="shared" si="54"/>
        <v>0</v>
      </c>
      <c r="Y58" s="234">
        <v>0</v>
      </c>
      <c r="Z58" s="234">
        <v>0</v>
      </c>
      <c r="AB58" s="56">
        <f t="shared" si="55"/>
        <v>0</v>
      </c>
      <c r="AC58" s="56">
        <f t="shared" si="56"/>
        <v>0</v>
      </c>
    </row>
    <row r="59" spans="1:29" x14ac:dyDescent="0.35">
      <c r="A59" t="s">
        <v>100</v>
      </c>
      <c r="B59" s="1" t="s">
        <v>101</v>
      </c>
      <c r="C59" t="s">
        <v>61</v>
      </c>
      <c r="D59" s="56">
        <v>0</v>
      </c>
      <c r="E59" s="56">
        <v>0</v>
      </c>
      <c r="F59" s="56"/>
      <c r="G59" s="56">
        <v>0</v>
      </c>
      <c r="H59" s="56">
        <v>0</v>
      </c>
      <c r="I59" s="56"/>
      <c r="J59" s="56">
        <f t="shared" si="49"/>
        <v>0</v>
      </c>
      <c r="K59" s="56">
        <f t="shared" si="50"/>
        <v>0</v>
      </c>
      <c r="L59" s="56"/>
      <c r="M59" s="56">
        <v>0</v>
      </c>
      <c r="N59" s="56">
        <v>0</v>
      </c>
      <c r="O59" s="56"/>
      <c r="P59" s="56">
        <f t="shared" si="51"/>
        <v>0</v>
      </c>
      <c r="Q59" s="56">
        <f t="shared" si="52"/>
        <v>0</v>
      </c>
      <c r="S59" s="234">
        <v>0</v>
      </c>
      <c r="T59" s="56">
        <v>0</v>
      </c>
      <c r="V59" s="56">
        <f t="shared" si="53"/>
        <v>0</v>
      </c>
      <c r="W59" s="56">
        <f t="shared" si="54"/>
        <v>0</v>
      </c>
      <c r="Y59" s="234">
        <v>0</v>
      </c>
      <c r="Z59" s="234">
        <v>0</v>
      </c>
      <c r="AB59" s="56">
        <f t="shared" si="55"/>
        <v>0</v>
      </c>
      <c r="AC59" s="56">
        <f t="shared" si="56"/>
        <v>0</v>
      </c>
    </row>
    <row r="60" spans="1:29" x14ac:dyDescent="0.35">
      <c r="A60" t="s">
        <v>31</v>
      </c>
      <c r="B60" s="1" t="s">
        <v>102</v>
      </c>
      <c r="C60" t="s">
        <v>61</v>
      </c>
      <c r="D60" s="56">
        <v>0</v>
      </c>
      <c r="E60" s="56">
        <v>0</v>
      </c>
      <c r="F60" s="56"/>
      <c r="G60" s="56">
        <v>0</v>
      </c>
      <c r="H60" s="56">
        <v>0</v>
      </c>
      <c r="I60" s="56"/>
      <c r="J60" s="56">
        <f t="shared" ref="J60" si="61">D60+G60</f>
        <v>0</v>
      </c>
      <c r="K60" s="56">
        <f t="shared" ref="K60" si="62">E60+H60</f>
        <v>0</v>
      </c>
      <c r="L60" s="56"/>
      <c r="M60" s="56">
        <v>0</v>
      </c>
      <c r="N60" s="56">
        <v>0</v>
      </c>
      <c r="O60" s="56"/>
      <c r="P60" s="56">
        <f t="shared" ref="P60" si="63">J60+M60</f>
        <v>0</v>
      </c>
      <c r="Q60" s="56">
        <f t="shared" ref="Q60" si="64">K60+N60</f>
        <v>0</v>
      </c>
      <c r="S60" s="56">
        <v>0</v>
      </c>
      <c r="T60" s="56">
        <v>0</v>
      </c>
      <c r="V60" s="56">
        <f t="shared" si="53"/>
        <v>0</v>
      </c>
      <c r="W60" s="56">
        <f t="shared" si="54"/>
        <v>0</v>
      </c>
      <c r="Y60" s="234">
        <v>0</v>
      </c>
      <c r="Z60" s="234">
        <v>0</v>
      </c>
      <c r="AB60" s="56">
        <f t="shared" si="55"/>
        <v>0</v>
      </c>
      <c r="AC60" s="56">
        <f t="shared" si="56"/>
        <v>0</v>
      </c>
    </row>
    <row r="61" spans="1:29" s="229" customFormat="1" ht="21" customHeight="1" x14ac:dyDescent="0.35">
      <c r="A61" s="229" t="s">
        <v>1030</v>
      </c>
      <c r="B61" s="233" t="s">
        <v>87</v>
      </c>
      <c r="C61" s="229" t="s">
        <v>88</v>
      </c>
      <c r="D61" s="234">
        <v>0</v>
      </c>
      <c r="E61" s="234">
        <v>0</v>
      </c>
      <c r="F61" s="234"/>
      <c r="G61" s="234">
        <v>0</v>
      </c>
      <c r="H61" s="234">
        <v>0</v>
      </c>
      <c r="I61" s="234"/>
      <c r="J61" s="234">
        <f t="shared" ref="J61" si="65">D61+G61</f>
        <v>0</v>
      </c>
      <c r="K61" s="234">
        <f t="shared" ref="K61" si="66">E61+H61</f>
        <v>0</v>
      </c>
      <c r="L61" s="234"/>
      <c r="M61" s="234">
        <v>0</v>
      </c>
      <c r="N61" s="234">
        <v>0</v>
      </c>
      <c r="O61" s="234"/>
      <c r="P61" s="234">
        <f>J61+M61</f>
        <v>0</v>
      </c>
      <c r="Q61" s="234">
        <f>K61+N61</f>
        <v>0</v>
      </c>
      <c r="S61" s="234">
        <v>0</v>
      </c>
      <c r="T61" s="234">
        <v>0</v>
      </c>
      <c r="V61" s="234">
        <f>Q61+S61</f>
        <v>0</v>
      </c>
      <c r="W61" s="234">
        <f>R61+T61</f>
        <v>0</v>
      </c>
      <c r="Y61" s="234">
        <v>1000000</v>
      </c>
      <c r="Z61" s="234">
        <f>'ARPA Detail for 22Q4'!D6</f>
        <v>348205.29000000004</v>
      </c>
      <c r="AB61" s="56">
        <f>V61+Y61</f>
        <v>1000000</v>
      </c>
      <c r="AC61" s="56">
        <f>W61+Z61</f>
        <v>348205.29000000004</v>
      </c>
    </row>
    <row r="62" spans="1:29" ht="6.75" customHeight="1" x14ac:dyDescent="0.35">
      <c r="D62" s="68"/>
      <c r="E62" s="68"/>
      <c r="F62" s="68"/>
      <c r="G62" s="68"/>
      <c r="H62" s="68"/>
      <c r="I62" s="68"/>
      <c r="J62" s="68"/>
      <c r="K62" s="68"/>
      <c r="L62" s="68"/>
      <c r="M62" s="68"/>
      <c r="N62" s="68"/>
      <c r="O62" s="68"/>
      <c r="P62" s="68"/>
      <c r="Q62" s="68"/>
      <c r="S62" s="68"/>
      <c r="T62" s="68"/>
      <c r="V62" s="68"/>
      <c r="W62" s="68"/>
      <c r="Y62" s="68"/>
      <c r="Z62" s="68"/>
      <c r="AB62" s="68"/>
      <c r="AC62" s="68"/>
    </row>
    <row r="63" spans="1:29" x14ac:dyDescent="0.35">
      <c r="D63" s="57">
        <f>SUM(D49:D62)</f>
        <v>10855790.359999999</v>
      </c>
      <c r="E63" s="57">
        <f>SUM(E49:E62)</f>
        <v>10855790.359999999</v>
      </c>
      <c r="F63" s="56"/>
      <c r="G63" s="57">
        <f t="shared" ref="G63:H63" si="67">SUM(G49:G62)</f>
        <v>0</v>
      </c>
      <c r="H63" s="57">
        <f t="shared" si="67"/>
        <v>0</v>
      </c>
      <c r="I63" s="56"/>
      <c r="J63" s="57">
        <f t="shared" ref="J63:K63" si="68">SUM(J49:J62)</f>
        <v>10855790.359999999</v>
      </c>
      <c r="K63" s="57">
        <f t="shared" si="68"/>
        <v>10855790.359999999</v>
      </c>
      <c r="L63" s="56"/>
      <c r="M63" s="57">
        <f t="shared" ref="M63:N63" si="69">SUM(M49:M62)</f>
        <v>0</v>
      </c>
      <c r="N63" s="57">
        <f t="shared" si="69"/>
        <v>0</v>
      </c>
      <c r="O63" s="56"/>
      <c r="P63" s="57">
        <f t="shared" ref="P63:Q63" si="70">SUM(P49:P62)</f>
        <v>10855790.359999999</v>
      </c>
      <c r="Q63" s="57">
        <f t="shared" si="70"/>
        <v>10855790.359999999</v>
      </c>
      <c r="S63" s="57">
        <f t="shared" ref="S63" si="71">SUM(S49:S62)</f>
        <v>0</v>
      </c>
      <c r="T63" s="57">
        <f t="shared" ref="T63" si="72">SUM(T49:T62)</f>
        <v>0</v>
      </c>
      <c r="V63" s="57">
        <f>SUM(V49:V62)</f>
        <v>10855790.359999999</v>
      </c>
      <c r="W63" s="57">
        <f t="shared" ref="W63" si="73">SUM(W49:W62)</f>
        <v>10855790.359999999</v>
      </c>
      <c r="Y63" s="57">
        <f t="shared" ref="Y63:AC63" si="74">SUM(Y49:Y62)</f>
        <v>1000000</v>
      </c>
      <c r="Z63" s="57">
        <f t="shared" si="74"/>
        <v>348205.29000000004</v>
      </c>
      <c r="AB63" s="57">
        <f t="shared" si="74"/>
        <v>11855790.359999999</v>
      </c>
      <c r="AC63" s="57">
        <f t="shared" si="74"/>
        <v>11203995.649999999</v>
      </c>
    </row>
    <row r="64" spans="1:29" x14ac:dyDescent="0.35">
      <c r="D64" s="56"/>
      <c r="E64" s="56"/>
      <c r="F64" s="56"/>
      <c r="G64" s="56"/>
      <c r="H64" s="56"/>
      <c r="I64" s="56"/>
      <c r="J64" s="56"/>
      <c r="K64" s="56"/>
      <c r="L64" s="56"/>
      <c r="M64" s="56"/>
      <c r="N64" s="56"/>
      <c r="O64" s="56"/>
      <c r="P64" s="56"/>
      <c r="Q64" s="56"/>
      <c r="S64" s="56"/>
      <c r="T64" s="56"/>
      <c r="V64" s="56"/>
      <c r="W64" s="56"/>
      <c r="Y64" s="56"/>
      <c r="Z64" s="56"/>
      <c r="AB64" s="56"/>
      <c r="AC64" s="56"/>
    </row>
    <row r="65" spans="3:29" ht="15" thickBot="1" x14ac:dyDescent="0.4">
      <c r="C65" t="s">
        <v>103</v>
      </c>
      <c r="D65" s="60">
        <f t="shared" ref="D65:E65" si="75">D16+D22+D44+D46+D63</f>
        <v>23901165.359999999</v>
      </c>
      <c r="E65" s="60">
        <f t="shared" si="75"/>
        <v>11440981.92</v>
      </c>
      <c r="F65" s="56"/>
      <c r="G65" s="60">
        <f t="shared" ref="G65:H65" si="76">G16+G22+G44+G46+G63</f>
        <v>1999999.9800000002</v>
      </c>
      <c r="H65" s="60">
        <f t="shared" si="76"/>
        <v>3865999</v>
      </c>
      <c r="I65" s="56"/>
      <c r="J65" s="60">
        <f t="shared" ref="J65:K65" si="77">J16+J22+J44+J46+J63</f>
        <v>25901165.34</v>
      </c>
      <c r="K65" s="60">
        <f t="shared" si="77"/>
        <v>15306980.92</v>
      </c>
      <c r="L65" s="56"/>
      <c r="M65" s="60">
        <f t="shared" ref="M65:N65" si="78">M16+M22+M44+M46+M63</f>
        <v>2004375.32</v>
      </c>
      <c r="N65" s="60">
        <f t="shared" si="78"/>
        <v>1451699.04</v>
      </c>
      <c r="O65" s="56"/>
      <c r="P65" s="60">
        <f t="shared" ref="P65:Q65" si="79">P16+P22+P44+P46+P63</f>
        <v>27905540.66</v>
      </c>
      <c r="Q65" s="60">
        <f t="shared" si="79"/>
        <v>16758679.959999999</v>
      </c>
      <c r="S65" s="60">
        <f t="shared" ref="S65:T65" si="80">S16+S22+S44+S46+S63</f>
        <v>0</v>
      </c>
      <c r="T65" s="60">
        <f t="shared" si="80"/>
        <v>2522430.92</v>
      </c>
      <c r="V65" s="60">
        <f t="shared" ref="V65:W65" si="81">V16+V22+V44+V46+V63</f>
        <v>27905540.66</v>
      </c>
      <c r="W65" s="60">
        <f t="shared" si="81"/>
        <v>19281110.879999999</v>
      </c>
      <c r="Y65" s="60">
        <f t="shared" ref="Y65:Z65" si="82">Y16+Y22+Y44+Y46+Y63</f>
        <v>3001649.94</v>
      </c>
      <c r="Z65" s="60">
        <f t="shared" si="82"/>
        <v>2370989.96</v>
      </c>
      <c r="AB65" s="60">
        <f>AB16+AB22+AB44+AB46+AB63</f>
        <v>30907190.600000001</v>
      </c>
      <c r="AC65" s="60">
        <f>AC16+AC22+AC44+AC46+AC63</f>
        <v>21652100.84</v>
      </c>
    </row>
    <row r="66" spans="3:29" ht="15" thickTop="1" x14ac:dyDescent="0.35">
      <c r="D66" s="56"/>
      <c r="E66" s="56"/>
      <c r="F66" s="56"/>
      <c r="G66" s="56"/>
      <c r="H66" s="56"/>
      <c r="I66" s="56"/>
      <c r="J66" s="56"/>
      <c r="K66" s="56"/>
      <c r="L66" s="56"/>
      <c r="M66" s="56"/>
      <c r="N66" s="56"/>
      <c r="O66" s="56"/>
      <c r="P66" s="56"/>
      <c r="Q66" s="56"/>
      <c r="S66" s="56"/>
      <c r="T66" s="56"/>
      <c r="V66" s="56"/>
      <c r="W66" s="56"/>
      <c r="Y66" s="56"/>
      <c r="Z66" s="56"/>
      <c r="AB66" s="56"/>
      <c r="AC66" s="56"/>
    </row>
    <row r="67" spans="3:29" x14ac:dyDescent="0.35">
      <c r="C67" t="s">
        <v>35</v>
      </c>
      <c r="D67" s="56">
        <f>D65</f>
        <v>23901165.359999999</v>
      </c>
      <c r="E67" s="56">
        <f>E65</f>
        <v>11440981.92</v>
      </c>
      <c r="F67" s="56"/>
      <c r="G67" s="56">
        <f>G65</f>
        <v>1999999.9800000002</v>
      </c>
      <c r="H67" s="56">
        <f>H65</f>
        <v>3865999</v>
      </c>
      <c r="I67" s="56"/>
      <c r="J67" s="56">
        <f>J65</f>
        <v>25901165.34</v>
      </c>
      <c r="K67" s="56">
        <f>K65</f>
        <v>15306980.92</v>
      </c>
      <c r="L67" s="56"/>
      <c r="M67" s="56">
        <f>M65</f>
        <v>2004375.32</v>
      </c>
      <c r="N67" s="56">
        <f>N65</f>
        <v>1451699.04</v>
      </c>
      <c r="O67" s="56"/>
      <c r="P67" s="56">
        <f>P65</f>
        <v>27905540.66</v>
      </c>
      <c r="Q67" s="56">
        <f>Q65</f>
        <v>16758679.959999999</v>
      </c>
      <c r="S67" s="56">
        <f>S65</f>
        <v>0</v>
      </c>
      <c r="T67" s="56">
        <f>T65</f>
        <v>2522430.92</v>
      </c>
      <c r="V67" s="56">
        <f>V65</f>
        <v>27905540.66</v>
      </c>
      <c r="W67" s="56">
        <f>W65</f>
        <v>19281110.879999999</v>
      </c>
      <c r="Y67" s="56">
        <f>Y65</f>
        <v>3001649.94</v>
      </c>
      <c r="Z67" s="56">
        <f>Z65</f>
        <v>2370989.96</v>
      </c>
      <c r="AB67" s="56">
        <f>AB65</f>
        <v>30907190.600000001</v>
      </c>
      <c r="AC67" s="56">
        <f>AC65</f>
        <v>21652100.84</v>
      </c>
    </row>
    <row r="68" spans="3:29" x14ac:dyDescent="0.35">
      <c r="C68" t="s">
        <v>36</v>
      </c>
      <c r="D68" s="56">
        <v>23901165</v>
      </c>
      <c r="E68" s="56">
        <v>11440982</v>
      </c>
      <c r="F68" s="56"/>
      <c r="G68" s="56">
        <v>1999999.98</v>
      </c>
      <c r="H68" s="56">
        <v>3865998.31</v>
      </c>
      <c r="I68" s="56"/>
      <c r="J68" s="56">
        <f t="shared" ref="J68" si="83">D68+G68</f>
        <v>25901164.98</v>
      </c>
      <c r="K68" s="56">
        <f t="shared" ref="K68" si="84">E68+H68</f>
        <v>15306980.310000001</v>
      </c>
      <c r="L68" s="56"/>
      <c r="M68" s="56">
        <v>2004920.3200000001</v>
      </c>
      <c r="N68" s="56">
        <v>1451699.04</v>
      </c>
      <c r="O68" s="56"/>
      <c r="P68" s="56">
        <v>27905540.300000001</v>
      </c>
      <c r="Q68" s="56">
        <v>16758679.35</v>
      </c>
      <c r="S68" s="56">
        <v>0</v>
      </c>
      <c r="T68" s="56">
        <f>2344719.34+177711.58</f>
        <v>2522430.92</v>
      </c>
      <c r="V68" s="56">
        <v>27905540.300000001</v>
      </c>
      <c r="W68" s="56">
        <v>19281110.27</v>
      </c>
      <c r="Y68" s="234">
        <v>3001649.54</v>
      </c>
      <c r="Z68" s="234">
        <v>2370989.96</v>
      </c>
      <c r="AA68" s="229"/>
      <c r="AB68" s="234">
        <v>30907190.240000002</v>
      </c>
      <c r="AC68" s="234">
        <v>21652100.48</v>
      </c>
    </row>
    <row r="69" spans="3:29" ht="15" thickBot="1" x14ac:dyDescent="0.4">
      <c r="C69" t="s">
        <v>37</v>
      </c>
      <c r="D69" s="61">
        <f>D67-D68</f>
        <v>0.35999999940395355</v>
      </c>
      <c r="E69" s="61">
        <f>E67-E68</f>
        <v>-8.0000000074505806E-2</v>
      </c>
      <c r="F69" s="56"/>
      <c r="G69" s="61">
        <f>G67-G68</f>
        <v>0</v>
      </c>
      <c r="H69" s="61">
        <f>H67-H68</f>
        <v>0.68999999994412065</v>
      </c>
      <c r="I69" s="56"/>
      <c r="J69" s="61">
        <f>J67-J68</f>
        <v>0.35999999940395355</v>
      </c>
      <c r="K69" s="61">
        <f>K67-K68</f>
        <v>0.60999999940395355</v>
      </c>
      <c r="L69" s="56"/>
      <c r="M69" s="61">
        <f>M67-M68</f>
        <v>-545</v>
      </c>
      <c r="N69" s="61">
        <f>N67-N68</f>
        <v>0</v>
      </c>
      <c r="O69" s="56"/>
      <c r="P69" s="61">
        <f>P67-P68</f>
        <v>0.35999999940395355</v>
      </c>
      <c r="Q69" s="61">
        <f>Q67-Q68</f>
        <v>0.60999999940395355</v>
      </c>
      <c r="S69" s="61">
        <f>S67-S68</f>
        <v>0</v>
      </c>
      <c r="T69" s="61">
        <f>T67-T68</f>
        <v>0</v>
      </c>
      <c r="V69" s="61">
        <f>V67-V68</f>
        <v>0.35999999940395355</v>
      </c>
      <c r="W69" s="61">
        <f>W67-W68</f>
        <v>0.60999999940395355</v>
      </c>
      <c r="Y69" s="61">
        <f>Y67-Y68</f>
        <v>0.39999999990686774</v>
      </c>
      <c r="Z69" s="61">
        <f>Z67-Z68</f>
        <v>0</v>
      </c>
      <c r="AB69" s="61">
        <f>AB67-AB68</f>
        <v>0.35999999940395355</v>
      </c>
      <c r="AC69" s="61">
        <f>AC67-AC68</f>
        <v>0.35999999940395355</v>
      </c>
    </row>
    <row r="70" spans="3:29" ht="15" thickTop="1" x14ac:dyDescent="0.35">
      <c r="D70" s="56"/>
      <c r="E70" s="56"/>
      <c r="F70" s="56"/>
      <c r="G70" s="56"/>
      <c r="H70" s="56"/>
      <c r="I70" s="56"/>
      <c r="J70" s="56"/>
      <c r="K70" s="56"/>
      <c r="L70" s="56"/>
      <c r="M70" s="56"/>
      <c r="N70" s="56"/>
      <c r="O70" s="56"/>
      <c r="P70" s="56"/>
      <c r="Q70" s="56"/>
      <c r="S70" s="56"/>
      <c r="T70" s="56"/>
      <c r="V70" s="56"/>
      <c r="W70" s="56"/>
      <c r="Y70" s="56"/>
      <c r="Z70" s="56"/>
      <c r="AB70" s="56"/>
      <c r="AC70" s="56"/>
    </row>
    <row r="71" spans="3:29" x14ac:dyDescent="0.35">
      <c r="D71" s="56"/>
      <c r="E71" s="56"/>
      <c r="F71" s="56"/>
      <c r="G71" s="56"/>
      <c r="H71" s="56"/>
      <c r="I71" s="56"/>
      <c r="J71" s="56"/>
      <c r="K71" s="56"/>
      <c r="L71" s="56"/>
      <c r="M71" s="56"/>
      <c r="N71" s="56"/>
      <c r="O71" s="56"/>
      <c r="P71" s="56"/>
      <c r="Q71" s="56"/>
      <c r="S71" s="56"/>
      <c r="T71" s="56"/>
      <c r="V71" s="56"/>
      <c r="W71" s="56"/>
      <c r="Y71" s="236"/>
      <c r="Z71" s="56"/>
      <c r="AB71" s="56"/>
      <c r="AC71" s="56"/>
    </row>
    <row r="72" spans="3:29" x14ac:dyDescent="0.35">
      <c r="D72" s="56"/>
      <c r="E72" s="56"/>
      <c r="F72" s="56"/>
      <c r="G72" s="56"/>
      <c r="H72" s="56"/>
      <c r="I72" s="56"/>
      <c r="J72" s="56"/>
      <c r="K72" s="56"/>
      <c r="L72" s="56"/>
      <c r="M72" s="56"/>
      <c r="N72" s="56"/>
      <c r="O72" s="56"/>
      <c r="P72" s="56"/>
      <c r="Q72" s="56"/>
      <c r="S72" s="56"/>
      <c r="T72" s="56"/>
      <c r="V72" s="56"/>
      <c r="W72" s="56"/>
      <c r="Z72" s="17"/>
    </row>
    <row r="73" spans="3:29" x14ac:dyDescent="0.35">
      <c r="C73" s="9" t="s">
        <v>104</v>
      </c>
      <c r="D73" s="56"/>
      <c r="E73" s="56"/>
      <c r="F73" s="56"/>
      <c r="G73" s="56"/>
      <c r="H73" s="62"/>
      <c r="I73" s="56"/>
      <c r="J73" s="56"/>
      <c r="K73" s="56"/>
      <c r="L73" s="56"/>
      <c r="M73" s="56"/>
      <c r="N73" s="56"/>
      <c r="O73" s="56"/>
      <c r="P73" s="56"/>
      <c r="Q73" s="56"/>
      <c r="S73" s="56"/>
      <c r="T73" s="56"/>
      <c r="V73" s="56"/>
      <c r="W73" s="56"/>
    </row>
    <row r="74" spans="3:29" x14ac:dyDescent="0.35">
      <c r="C74" t="s">
        <v>105</v>
      </c>
      <c r="D74" s="56"/>
      <c r="E74" s="56">
        <f>E63+E14+E22+E44</f>
        <v>10942649.559999999</v>
      </c>
      <c r="F74" s="56"/>
      <c r="G74" s="56"/>
      <c r="H74" s="56">
        <f>H63+H14+H22+H44</f>
        <v>37428.269999999997</v>
      </c>
      <c r="I74" s="56"/>
      <c r="J74" s="56"/>
      <c r="K74" s="56"/>
      <c r="L74" s="56"/>
      <c r="M74" s="56"/>
      <c r="N74" s="56">
        <f>N63+N14+N22+N44</f>
        <v>130544.21999999999</v>
      </c>
      <c r="O74" s="56"/>
      <c r="P74" s="56"/>
      <c r="Q74" s="56"/>
      <c r="S74" s="56"/>
      <c r="T74" s="56">
        <f>T63+T14+T22+T44</f>
        <v>1433584.43</v>
      </c>
      <c r="V74" s="56"/>
      <c r="W74" s="56"/>
      <c r="Z74" s="56">
        <f>Z63+Z14+Z22+Z44</f>
        <v>1326384.4099999999</v>
      </c>
    </row>
    <row r="75" spans="3:29" x14ac:dyDescent="0.35">
      <c r="C75" t="s">
        <v>106</v>
      </c>
      <c r="D75" s="56"/>
      <c r="E75" s="56">
        <f>'ARPA Detail for 2021'!N219+'ARPA Detail for 2021'!N221+'ARPA Detail for 2021'!N222+'ARPA Detail for 2021'!N223</f>
        <v>10943193</v>
      </c>
      <c r="F75" s="56"/>
      <c r="G75" s="56"/>
      <c r="H75" s="56">
        <f>'ARPA Detail for 22Q1'!N56</f>
        <v>37428.269999999997</v>
      </c>
      <c r="I75" s="56"/>
      <c r="J75" s="56"/>
      <c r="K75" s="56"/>
      <c r="L75" s="56"/>
      <c r="M75" s="56"/>
      <c r="N75" s="56">
        <f>'ARPA Detail for 22Q2'!N47</f>
        <v>130000.59999999999</v>
      </c>
      <c r="O75" s="56"/>
      <c r="P75" s="56"/>
      <c r="Q75" s="56"/>
      <c r="S75" s="56"/>
      <c r="T75" s="56">
        <f>'ARPA Detail for 22Q3'!B34</f>
        <v>1433584.4299999997</v>
      </c>
      <c r="V75" s="56"/>
      <c r="W75" s="56"/>
      <c r="Z75" s="56">
        <f>SUM('ARPA Detail for 22Q4'!D2:D21)</f>
        <v>1326384.4099999999</v>
      </c>
    </row>
    <row r="76" spans="3:29" ht="15" thickBot="1" x14ac:dyDescent="0.4">
      <c r="C76" t="s">
        <v>37</v>
      </c>
      <c r="D76" s="56"/>
      <c r="E76" s="61">
        <f>E74-E75</f>
        <v>-543.4400000013411</v>
      </c>
      <c r="F76" s="56"/>
      <c r="G76" s="56"/>
      <c r="H76" s="61">
        <f>H74-H75</f>
        <v>0</v>
      </c>
      <c r="I76" s="56"/>
      <c r="J76" s="56"/>
      <c r="K76" s="56"/>
      <c r="L76" s="56"/>
      <c r="M76" s="56"/>
      <c r="N76" s="61">
        <f>N74-N75</f>
        <v>543.61999999999534</v>
      </c>
      <c r="O76" s="56"/>
      <c r="P76" s="56"/>
      <c r="Q76" s="56"/>
      <c r="S76" s="56"/>
      <c r="T76" s="61">
        <f>T74-T75</f>
        <v>0</v>
      </c>
      <c r="V76" s="56"/>
      <c r="W76" s="56"/>
      <c r="Z76" s="61">
        <f>Z74-Z75</f>
        <v>0</v>
      </c>
    </row>
    <row r="77" spans="3:29" ht="15" thickTop="1" x14ac:dyDescent="0.35">
      <c r="D77" s="56"/>
      <c r="E77" s="56"/>
      <c r="F77" s="56"/>
      <c r="G77" s="56"/>
      <c r="H77" s="56"/>
      <c r="I77" s="56"/>
      <c r="J77" s="56"/>
      <c r="K77" s="56"/>
      <c r="L77" s="56"/>
      <c r="M77" s="56"/>
      <c r="N77" s="56"/>
      <c r="O77" s="56"/>
      <c r="P77" s="56"/>
      <c r="Q77" s="56"/>
      <c r="S77" s="56"/>
      <c r="T77" s="56"/>
      <c r="V77" s="56"/>
      <c r="W77" s="56"/>
      <c r="Z77" s="56"/>
    </row>
    <row r="78" spans="3:29" x14ac:dyDescent="0.35">
      <c r="D78" s="56"/>
      <c r="E78" s="56"/>
      <c r="F78" s="56"/>
      <c r="G78" s="56"/>
      <c r="H78" s="56"/>
      <c r="I78" s="56"/>
      <c r="J78" s="56"/>
      <c r="K78" s="56"/>
      <c r="L78" s="56"/>
      <c r="M78" s="56"/>
      <c r="N78" s="56"/>
      <c r="O78" s="56"/>
      <c r="P78" s="56"/>
      <c r="Q78" s="56"/>
      <c r="S78" s="56"/>
      <c r="T78" s="56"/>
      <c r="V78" s="56"/>
      <c r="W78" s="56"/>
      <c r="Z78" s="56"/>
    </row>
    <row r="79" spans="3:29" x14ac:dyDescent="0.35">
      <c r="C79" t="s">
        <v>107</v>
      </c>
      <c r="D79" s="56"/>
      <c r="E79" s="56">
        <f>E16-E14</f>
        <v>498332.36</v>
      </c>
      <c r="F79" s="56"/>
      <c r="G79" s="56"/>
      <c r="H79" s="56">
        <f>H16-H14</f>
        <v>170063.41999999998</v>
      </c>
      <c r="I79" s="56"/>
      <c r="J79" s="56"/>
      <c r="K79" s="56"/>
      <c r="L79" s="56"/>
      <c r="M79" s="56"/>
      <c r="N79" s="56">
        <f>N16-N14</f>
        <v>982199.2</v>
      </c>
      <c r="O79" s="56"/>
      <c r="P79" s="56"/>
      <c r="Q79" s="56"/>
      <c r="S79" s="56"/>
      <c r="T79" s="56">
        <f>T16-T14</f>
        <v>911134.91000000015</v>
      </c>
      <c r="V79" s="56"/>
      <c r="W79" s="56"/>
      <c r="Z79" s="56">
        <f>Z16-Z14</f>
        <v>726244.17999999993</v>
      </c>
    </row>
    <row r="80" spans="3:29" x14ac:dyDescent="0.35">
      <c r="C80" t="s">
        <v>108</v>
      </c>
      <c r="D80" s="56"/>
      <c r="E80" s="56">
        <f>'GL Reconciliation'!D28</f>
        <v>498332.36</v>
      </c>
      <c r="F80" s="56"/>
      <c r="G80" s="56"/>
      <c r="H80" s="56">
        <f>'GL Reconciliation'!D29</f>
        <v>170063.41999999998</v>
      </c>
      <c r="I80" s="56"/>
      <c r="J80" s="56"/>
      <c r="K80" s="56"/>
      <c r="L80" s="56"/>
      <c r="M80" s="56"/>
      <c r="N80" s="56">
        <f>'GL Reconciliation'!D30</f>
        <v>982199.2</v>
      </c>
      <c r="O80" s="56"/>
      <c r="P80" s="56"/>
      <c r="Q80" s="56"/>
      <c r="S80" s="56"/>
      <c r="T80" s="56">
        <f>'GL Reconciliation'!D31</f>
        <v>911134.91000000015</v>
      </c>
      <c r="V80" s="56"/>
      <c r="W80" s="56"/>
      <c r="Z80" s="56">
        <f>'GL Reconciliation'!D32</f>
        <v>726244.17999999993</v>
      </c>
    </row>
    <row r="81" spans="3:26" ht="15" thickBot="1" x14ac:dyDescent="0.4">
      <c r="C81" t="s">
        <v>37</v>
      </c>
      <c r="D81" s="56"/>
      <c r="E81" s="61">
        <f>E79-E80</f>
        <v>0</v>
      </c>
      <c r="F81" s="56"/>
      <c r="G81" s="56"/>
      <c r="H81" s="61">
        <f>H79-H80</f>
        <v>0</v>
      </c>
      <c r="I81" s="56"/>
      <c r="J81" s="56"/>
      <c r="K81" s="56"/>
      <c r="L81" s="56"/>
      <c r="M81" s="56"/>
      <c r="N81" s="61">
        <f>N79-N80</f>
        <v>0</v>
      </c>
      <c r="O81" s="56"/>
      <c r="P81" s="56"/>
      <c r="Q81" s="56"/>
      <c r="S81" s="56"/>
      <c r="T81" s="61">
        <f>T79-T80</f>
        <v>0</v>
      </c>
      <c r="V81" s="56"/>
      <c r="W81" s="56"/>
      <c r="Z81" s="61">
        <f>Z79-Z80</f>
        <v>0</v>
      </c>
    </row>
    <row r="82" spans="3:26" ht="15" thickTop="1" x14ac:dyDescent="0.35">
      <c r="E82" s="2"/>
      <c r="H82" s="2"/>
      <c r="K82" s="2"/>
      <c r="N82" s="2"/>
    </row>
    <row r="83" spans="3:26" x14ac:dyDescent="0.35">
      <c r="E83" s="2"/>
      <c r="H83" s="2"/>
      <c r="K83" s="2"/>
      <c r="N83" s="2"/>
    </row>
  </sheetData>
  <sortState xmlns:xlrd2="http://schemas.microsoft.com/office/spreadsheetml/2017/richdata2" ref="Z24:AA42">
    <sortCondition ref="Z24:Z42"/>
  </sortState>
  <mergeCells count="9">
    <mergeCell ref="Y6:Z6"/>
    <mergeCell ref="AB6:AC6"/>
    <mergeCell ref="G6:H6"/>
    <mergeCell ref="D6:E6"/>
    <mergeCell ref="S6:T6"/>
    <mergeCell ref="V6:W6"/>
    <mergeCell ref="J6:K6"/>
    <mergeCell ref="M6:N6"/>
    <mergeCell ref="P6:Q6"/>
  </mergeCells>
  <pageMargins left="0.7" right="0.7" top="0.75" bottom="0.75" header="0.3" footer="0.3"/>
  <pageSetup paperSize="5" scale="4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D8E530-C333-4171-A0B2-B8DC49D17993}">
  <dimension ref="A1:O112"/>
  <sheetViews>
    <sheetView workbookViewId="0">
      <selection activeCell="F6" sqref="F6"/>
    </sheetView>
  </sheetViews>
  <sheetFormatPr defaultRowHeight="14.5" x14ac:dyDescent="0.35"/>
  <cols>
    <col min="1" max="1" width="50.81640625" customWidth="1"/>
    <col min="2" max="2" width="15.7265625" customWidth="1"/>
    <col min="3" max="3" width="13.1796875" customWidth="1"/>
    <col min="4" max="4" width="12.453125" bestFit="1" customWidth="1"/>
    <col min="5" max="5" width="10.81640625" bestFit="1" customWidth="1"/>
    <col min="6" max="6" width="14.453125" customWidth="1"/>
    <col min="7" max="7" width="18.26953125" customWidth="1"/>
    <col min="8" max="8" width="17.453125" customWidth="1"/>
    <col min="9" max="9" width="11.1796875" customWidth="1"/>
    <col min="10" max="10" width="12.7265625" customWidth="1"/>
    <col min="11" max="11" width="22.26953125" customWidth="1"/>
    <col min="14" max="14" width="17" style="149" customWidth="1"/>
  </cols>
  <sheetData>
    <row r="1" spans="1:9" ht="39" x14ac:dyDescent="0.35">
      <c r="A1" s="126" t="s">
        <v>286</v>
      </c>
      <c r="B1" s="125" t="s">
        <v>287</v>
      </c>
      <c r="C1" s="127" t="s">
        <v>288</v>
      </c>
      <c r="D1" s="128" t="s">
        <v>289</v>
      </c>
      <c r="E1" s="148" t="s">
        <v>290</v>
      </c>
      <c r="F1" s="148" t="s">
        <v>131</v>
      </c>
    </row>
    <row r="2" spans="1:9" x14ac:dyDescent="0.35">
      <c r="A2" s="230" t="s">
        <v>291</v>
      </c>
      <c r="B2" s="235">
        <f>SUMIF($N$28:$N$112,"Admin/EY",$K$28:$K$112)</f>
        <v>163950.9</v>
      </c>
      <c r="C2" s="176">
        <v>0</v>
      </c>
      <c r="D2" s="237">
        <f>B2+C2</f>
        <v>163950.9</v>
      </c>
      <c r="E2" s="177" t="s">
        <v>292</v>
      </c>
      <c r="F2" s="178">
        <v>8</v>
      </c>
    </row>
    <row r="3" spans="1:9" x14ac:dyDescent="0.35">
      <c r="A3" s="230" t="s">
        <v>293</v>
      </c>
      <c r="B3" s="235">
        <f>SUMIF($N$28:$N$112,"Admin/Payroll",$K$28:$K$112)</f>
        <v>45289.609999999986</v>
      </c>
      <c r="C3" s="176">
        <v>0</v>
      </c>
      <c r="D3" s="237">
        <f t="shared" ref="D3:D22" si="0">B3+C3</f>
        <v>45289.609999999986</v>
      </c>
      <c r="E3" s="177" t="s">
        <v>292</v>
      </c>
      <c r="F3" s="178">
        <v>8</v>
      </c>
    </row>
    <row r="4" spans="1:9" x14ac:dyDescent="0.35">
      <c r="A4" s="230" t="s">
        <v>294</v>
      </c>
      <c r="B4" s="235">
        <f>SUMIF($N$28:$N$112,"Admin/Software Vendor",$K$28:$K$112)</f>
        <v>17343.939999999999</v>
      </c>
      <c r="C4" s="176">
        <v>0</v>
      </c>
      <c r="D4" s="237">
        <f t="shared" si="0"/>
        <v>17343.939999999999</v>
      </c>
      <c r="E4" s="177" t="s">
        <v>295</v>
      </c>
      <c r="F4" s="178">
        <v>8</v>
      </c>
      <c r="G4" t="s">
        <v>296</v>
      </c>
    </row>
    <row r="5" spans="1:9" x14ac:dyDescent="0.35">
      <c r="A5" s="230" t="s">
        <v>1027</v>
      </c>
      <c r="B5" s="235">
        <f>SUMIF($N$28:$N$112,A5,$K$28:$K$112)</f>
        <v>5826</v>
      </c>
      <c r="C5" s="176">
        <v>0</v>
      </c>
      <c r="D5" s="237">
        <f>B5+C5</f>
        <v>5826</v>
      </c>
      <c r="E5" s="177" t="s">
        <v>295</v>
      </c>
      <c r="F5" s="243">
        <v>8</v>
      </c>
    </row>
    <row r="6" spans="1:9" x14ac:dyDescent="0.35">
      <c r="A6" s="230" t="s">
        <v>297</v>
      </c>
      <c r="B6" s="235">
        <f>SUMIF($N$28:$N$112,"CASA Grant/ CASA Kane County",$K$28:$K$112)</f>
        <v>348205.29000000004</v>
      </c>
      <c r="C6" s="176">
        <v>0</v>
      </c>
      <c r="D6" s="237">
        <f>B6+C6</f>
        <v>348205.29000000004</v>
      </c>
      <c r="E6" s="177" t="s">
        <v>292</v>
      </c>
      <c r="F6" s="243" t="s">
        <v>1029</v>
      </c>
      <c r="G6" s="229"/>
    </row>
    <row r="7" spans="1:9" x14ac:dyDescent="0.35">
      <c r="A7" s="230" t="s">
        <v>298</v>
      </c>
      <c r="B7" s="235">
        <f>SUMIF($N$28:$N$112,"CSGP/ Family Service Association of Greater Elgin Area",$K$28:$K$112)</f>
        <v>100025</v>
      </c>
      <c r="C7" s="176">
        <v>0</v>
      </c>
      <c r="D7" s="237">
        <f t="shared" si="0"/>
        <v>100025</v>
      </c>
      <c r="E7" s="177" t="s">
        <v>292</v>
      </c>
      <c r="F7" s="178">
        <v>9</v>
      </c>
    </row>
    <row r="8" spans="1:9" x14ac:dyDescent="0.35">
      <c r="A8" s="230" t="s">
        <v>299</v>
      </c>
      <c r="B8" s="235">
        <f>SUMIF($N$28:$N$112,"CSGP/ Ecker Center for Mental Health",$K$28:$K$112)</f>
        <v>105630</v>
      </c>
      <c r="C8" s="176">
        <v>0</v>
      </c>
      <c r="D8" s="237">
        <f t="shared" si="0"/>
        <v>105630</v>
      </c>
      <c r="E8" s="177" t="s">
        <v>292</v>
      </c>
      <c r="F8" s="178">
        <v>9</v>
      </c>
    </row>
    <row r="9" spans="1:9" x14ac:dyDescent="0.35">
      <c r="A9" s="230" t="s">
        <v>300</v>
      </c>
      <c r="B9" s="235">
        <f>SUMIF($N$28:$N$112,"CSGP/ Aurora Area African Men of Unity",$K$28:$K$112)</f>
        <v>2000</v>
      </c>
      <c r="C9" s="176">
        <v>0</v>
      </c>
      <c r="D9" s="237">
        <f t="shared" si="0"/>
        <v>2000</v>
      </c>
      <c r="E9" s="169" t="s">
        <v>295</v>
      </c>
      <c r="F9" s="178">
        <v>9</v>
      </c>
    </row>
    <row r="10" spans="1:9" x14ac:dyDescent="0.35">
      <c r="A10" s="230" t="s">
        <v>301</v>
      </c>
      <c r="B10" s="235">
        <f>SUMIF($N$28:$N$112,"CSGP/ St. Charles Episcopal Church",$K$28:$K$112)</f>
        <v>4702</v>
      </c>
      <c r="C10" s="176">
        <v>0</v>
      </c>
      <c r="D10" s="237">
        <f t="shared" si="0"/>
        <v>4702</v>
      </c>
      <c r="E10" s="169" t="s">
        <v>295</v>
      </c>
      <c r="F10" s="178">
        <v>9</v>
      </c>
    </row>
    <row r="11" spans="1:9" x14ac:dyDescent="0.35">
      <c r="A11" s="230" t="s">
        <v>302</v>
      </c>
      <c r="B11" s="235">
        <f>SUMIF($N$28:$N$112,"CSGP/ Society of St. Vincent De Paul, Council Rockford",$K$28:$K$112)</f>
        <v>19845.150000000001</v>
      </c>
      <c r="C11" s="176">
        <v>0</v>
      </c>
      <c r="D11" s="237">
        <f t="shared" si="0"/>
        <v>19845.150000000001</v>
      </c>
      <c r="E11" s="169" t="s">
        <v>295</v>
      </c>
      <c r="F11" s="178">
        <v>9</v>
      </c>
    </row>
    <row r="12" spans="1:9" x14ac:dyDescent="0.35">
      <c r="A12" s="230" t="s">
        <v>303</v>
      </c>
      <c r="B12" s="235">
        <f>SUMIF($N$28:$N$112,"CSGP/Association for Individual Development",$K$28:$K$112)</f>
        <v>155250</v>
      </c>
      <c r="C12" s="176">
        <v>0</v>
      </c>
      <c r="D12" s="237">
        <f t="shared" si="0"/>
        <v>155250</v>
      </c>
      <c r="E12" s="177" t="s">
        <v>292</v>
      </c>
      <c r="F12" s="178">
        <v>9</v>
      </c>
      <c r="I12" s="17"/>
    </row>
    <row r="13" spans="1:9" x14ac:dyDescent="0.35">
      <c r="A13" s="230" t="s">
        <v>304</v>
      </c>
      <c r="B13" s="235">
        <f>SUMIF($N$28:$N$112,"CSGP/Community Crisis Center",$K$28:$K$112)</f>
        <v>43136.23</v>
      </c>
      <c r="C13" s="176">
        <v>0</v>
      </c>
      <c r="D13" s="237">
        <f t="shared" si="0"/>
        <v>43136.23</v>
      </c>
      <c r="E13" s="169" t="s">
        <v>292</v>
      </c>
      <c r="F13" s="178">
        <v>9</v>
      </c>
      <c r="I13" s="17"/>
    </row>
    <row r="14" spans="1:9" x14ac:dyDescent="0.35">
      <c r="A14" s="230" t="s">
        <v>305</v>
      </c>
      <c r="B14" s="235">
        <f>SUMIF($N$28:$N$112,"CSGP/F.I.S.H. Food Pantry",$K$28:$K$112)</f>
        <v>2489.36</v>
      </c>
      <c r="C14" s="176">
        <v>0</v>
      </c>
      <c r="D14" s="237">
        <f t="shared" si="0"/>
        <v>2489.36</v>
      </c>
      <c r="E14" s="169" t="s">
        <v>295</v>
      </c>
      <c r="F14" s="178">
        <v>9</v>
      </c>
    </row>
    <row r="15" spans="1:9" x14ac:dyDescent="0.35">
      <c r="A15" s="230" t="s">
        <v>306</v>
      </c>
      <c r="B15" s="235">
        <f>SUMIF($N$28:$N$112,"CSGP/Open Door Health Center of Illinois",$K$28:$K$112)</f>
        <v>17316.940000000002</v>
      </c>
      <c r="C15" s="176">
        <v>0</v>
      </c>
      <c r="D15" s="237">
        <f t="shared" si="0"/>
        <v>17316.940000000002</v>
      </c>
      <c r="E15" s="169" t="s">
        <v>295</v>
      </c>
      <c r="F15" s="178">
        <v>9</v>
      </c>
    </row>
    <row r="16" spans="1:9" x14ac:dyDescent="0.35">
      <c r="A16" s="230" t="s">
        <v>307</v>
      </c>
      <c r="B16" s="235">
        <f>SUMIF($N$28:$N$112,"CSGP/Mutual Ground",$K$28:$K$112)</f>
        <v>58400.13</v>
      </c>
      <c r="C16" s="176">
        <v>0</v>
      </c>
      <c r="D16" s="237">
        <f t="shared" si="0"/>
        <v>58400.13</v>
      </c>
      <c r="E16" s="177" t="s">
        <v>292</v>
      </c>
      <c r="F16" s="178">
        <v>9</v>
      </c>
    </row>
    <row r="17" spans="1:14" x14ac:dyDescent="0.35">
      <c r="A17" s="230" t="s">
        <v>308</v>
      </c>
      <c r="B17" s="235">
        <f>SUMIF($N$28:$N$112,"CSGP/Between Friends Food Pantry of Sugar Grove",$K$28:$K$112)</f>
        <v>8479</v>
      </c>
      <c r="C17" s="176">
        <v>0</v>
      </c>
      <c r="D17" s="237">
        <f t="shared" si="0"/>
        <v>8479</v>
      </c>
      <c r="E17" s="169" t="s">
        <v>295</v>
      </c>
      <c r="F17" s="178">
        <v>9</v>
      </c>
    </row>
    <row r="18" spans="1:14" x14ac:dyDescent="0.35">
      <c r="A18" s="230" t="s">
        <v>309</v>
      </c>
      <c r="B18" s="235">
        <f>SUMIF($N$28:$N$112,"CSGP/Family Counseling Services of Aurora",$K$28:$K$112)</f>
        <v>70000</v>
      </c>
      <c r="C18" s="176">
        <v>0</v>
      </c>
      <c r="D18" s="237">
        <f t="shared" si="0"/>
        <v>70000</v>
      </c>
      <c r="E18" s="177" t="s">
        <v>292</v>
      </c>
      <c r="F18" s="178">
        <v>9</v>
      </c>
    </row>
    <row r="19" spans="1:14" x14ac:dyDescent="0.35">
      <c r="A19" s="230" t="s">
        <v>310</v>
      </c>
      <c r="B19" s="235">
        <f>SUMIF($N$28:$N$112,"CSGP/Easterseals DuPage &amp; Fox Valley",$K$28:$K$112)</f>
        <v>53156</v>
      </c>
      <c r="C19" s="176">
        <v>0</v>
      </c>
      <c r="D19" s="237">
        <f t="shared" si="0"/>
        <v>53156</v>
      </c>
      <c r="E19" s="177" t="s">
        <v>292</v>
      </c>
      <c r="F19" s="178">
        <v>9</v>
      </c>
    </row>
    <row r="20" spans="1:14" x14ac:dyDescent="0.35">
      <c r="A20" s="230" t="s">
        <v>311</v>
      </c>
      <c r="B20" s="235">
        <f>SUMIF($N$28:$N$112,"CSGP/Lazarus House",$K$28:$K$112)</f>
        <v>100000</v>
      </c>
      <c r="C20" s="176">
        <v>0</v>
      </c>
      <c r="D20" s="237">
        <f t="shared" si="0"/>
        <v>100000</v>
      </c>
      <c r="E20" s="177" t="s">
        <v>292</v>
      </c>
      <c r="F20" s="178">
        <v>9</v>
      </c>
    </row>
    <row r="21" spans="1:14" x14ac:dyDescent="0.35">
      <c r="A21" s="230" t="s">
        <v>312</v>
      </c>
      <c r="B21" s="235">
        <f>SUMIF($N$28:$N$112,"CSGP/Northern Illinois Food Bank",$K$28:$K$112)</f>
        <v>5338.86</v>
      </c>
      <c r="C21" s="176">
        <v>0</v>
      </c>
      <c r="D21" s="237">
        <f>B21+C21</f>
        <v>5338.86</v>
      </c>
      <c r="E21" s="177" t="s">
        <v>292</v>
      </c>
      <c r="F21" s="178">
        <v>9</v>
      </c>
    </row>
    <row r="22" spans="1:14" ht="15" thickBot="1" x14ac:dyDescent="0.4">
      <c r="A22" s="240" t="s">
        <v>313</v>
      </c>
      <c r="B22" s="235">
        <f>SUMIF($N$28:$N$112,"Non-expenditure Fund Transfer",$K$28:$K$112)</f>
        <v>8125544</v>
      </c>
      <c r="C22" s="167"/>
      <c r="D22" s="175">
        <f t="shared" si="0"/>
        <v>8125544</v>
      </c>
      <c r="E22" s="169"/>
      <c r="F22" s="169" t="s">
        <v>90</v>
      </c>
      <c r="G22" t="s">
        <v>981</v>
      </c>
    </row>
    <row r="23" spans="1:14" ht="15" thickBot="1" x14ac:dyDescent="0.4">
      <c r="A23" s="181" t="s">
        <v>33</v>
      </c>
      <c r="B23" s="182"/>
      <c r="C23" s="183"/>
      <c r="D23" s="184">
        <f>SUM(D2:D22)</f>
        <v>9451928.4100000001</v>
      </c>
      <c r="E23" s="185"/>
      <c r="F23" s="186"/>
    </row>
    <row r="24" spans="1:14" x14ac:dyDescent="0.35">
      <c r="A24" s="170"/>
      <c r="B24" s="166"/>
      <c r="C24" s="167"/>
      <c r="D24" s="168"/>
      <c r="E24" s="169"/>
      <c r="F24" s="169"/>
    </row>
    <row r="26" spans="1:14" x14ac:dyDescent="0.35">
      <c r="A26" s="141" t="s">
        <v>314</v>
      </c>
    </row>
    <row r="27" spans="1:14" x14ac:dyDescent="0.35">
      <c r="A27" s="161" t="s">
        <v>153</v>
      </c>
      <c r="B27" s="161" t="s">
        <v>154</v>
      </c>
      <c r="C27" s="162" t="s">
        <v>157</v>
      </c>
      <c r="D27" s="163" t="s">
        <v>159</v>
      </c>
      <c r="E27" s="163" t="s">
        <v>160</v>
      </c>
      <c r="F27" s="163" t="s">
        <v>206</v>
      </c>
      <c r="G27" s="161" t="s">
        <v>161</v>
      </c>
      <c r="H27" s="161" t="s">
        <v>161</v>
      </c>
      <c r="I27" s="161" t="s">
        <v>115</v>
      </c>
      <c r="J27" s="161" t="s">
        <v>162</v>
      </c>
      <c r="K27" s="164" t="s">
        <v>163</v>
      </c>
      <c r="L27" s="133" t="s">
        <v>48</v>
      </c>
      <c r="M27" s="133" t="s">
        <v>315</v>
      </c>
      <c r="N27" s="197" t="s">
        <v>286</v>
      </c>
    </row>
    <row r="28" spans="1:14" ht="101.5" x14ac:dyDescent="0.35">
      <c r="A28" s="152" t="s">
        <v>316</v>
      </c>
      <c r="B28" s="153">
        <v>44840</v>
      </c>
      <c r="C28" s="154" t="s">
        <v>317</v>
      </c>
      <c r="D28" s="155" t="s">
        <v>167</v>
      </c>
      <c r="E28" s="155" t="s">
        <v>208</v>
      </c>
      <c r="F28" s="154" t="s">
        <v>318</v>
      </c>
      <c r="G28" s="152" t="s">
        <v>71</v>
      </c>
      <c r="H28" s="152" t="s">
        <v>319</v>
      </c>
      <c r="I28" s="151" t="s">
        <v>209</v>
      </c>
      <c r="J28" s="154">
        <v>379489</v>
      </c>
      <c r="K28" s="171">
        <v>100025</v>
      </c>
      <c r="L28" s="172" t="s">
        <v>320</v>
      </c>
      <c r="M28" s="173" t="s">
        <v>71</v>
      </c>
      <c r="N28" s="173" t="s">
        <v>298</v>
      </c>
    </row>
    <row r="29" spans="1:14" ht="72.5" x14ac:dyDescent="0.35">
      <c r="A29" s="152" t="s">
        <v>316</v>
      </c>
      <c r="B29" s="153">
        <v>44840</v>
      </c>
      <c r="C29" s="154" t="s">
        <v>317</v>
      </c>
      <c r="D29" s="155" t="s">
        <v>167</v>
      </c>
      <c r="E29" s="155" t="s">
        <v>208</v>
      </c>
      <c r="F29" s="154" t="s">
        <v>321</v>
      </c>
      <c r="G29" s="152" t="s">
        <v>322</v>
      </c>
      <c r="H29" s="152" t="s">
        <v>319</v>
      </c>
      <c r="I29" s="151" t="s">
        <v>209</v>
      </c>
      <c r="J29" s="154">
        <v>379488</v>
      </c>
      <c r="K29" s="156">
        <v>105630</v>
      </c>
      <c r="L29" s="165" t="s">
        <v>320</v>
      </c>
      <c r="M29" s="152" t="s">
        <v>322</v>
      </c>
      <c r="N29" s="152" t="s">
        <v>299</v>
      </c>
    </row>
    <row r="30" spans="1:14" ht="72.5" x14ac:dyDescent="0.35">
      <c r="A30" s="152" t="s">
        <v>316</v>
      </c>
      <c r="B30" s="153">
        <v>44840</v>
      </c>
      <c r="C30" s="154" t="s">
        <v>317</v>
      </c>
      <c r="D30" s="155" t="s">
        <v>167</v>
      </c>
      <c r="E30" s="155" t="s">
        <v>208</v>
      </c>
      <c r="F30" s="154" t="s">
        <v>323</v>
      </c>
      <c r="G30" s="152" t="s">
        <v>324</v>
      </c>
      <c r="H30" s="152" t="s">
        <v>319</v>
      </c>
      <c r="I30" s="151" t="s">
        <v>209</v>
      </c>
      <c r="J30" s="154">
        <v>379487</v>
      </c>
      <c r="K30" s="156">
        <v>2000</v>
      </c>
      <c r="L30" s="165" t="s">
        <v>320</v>
      </c>
      <c r="M30" s="152" t="s">
        <v>324</v>
      </c>
      <c r="N30" s="152" t="s">
        <v>300</v>
      </c>
    </row>
    <row r="31" spans="1:14" ht="58" x14ac:dyDescent="0.35">
      <c r="A31" s="152" t="s">
        <v>316</v>
      </c>
      <c r="B31" s="153">
        <v>44840</v>
      </c>
      <c r="C31" s="154" t="s">
        <v>317</v>
      </c>
      <c r="D31" s="155" t="s">
        <v>167</v>
      </c>
      <c r="E31" s="155" t="s">
        <v>208</v>
      </c>
      <c r="F31" s="154" t="s">
        <v>325</v>
      </c>
      <c r="G31" s="152" t="s">
        <v>326</v>
      </c>
      <c r="H31" s="152" t="s">
        <v>319</v>
      </c>
      <c r="I31" s="151" t="s">
        <v>209</v>
      </c>
      <c r="J31" s="154">
        <v>379491</v>
      </c>
      <c r="K31" s="156">
        <v>4702</v>
      </c>
      <c r="L31" s="165" t="s">
        <v>320</v>
      </c>
      <c r="M31" s="152" t="s">
        <v>326</v>
      </c>
      <c r="N31" s="152" t="s">
        <v>301</v>
      </c>
    </row>
    <row r="32" spans="1:14" ht="87" x14ac:dyDescent="0.35">
      <c r="A32" s="152" t="s">
        <v>316</v>
      </c>
      <c r="B32" s="153">
        <v>44840</v>
      </c>
      <c r="C32" s="154" t="s">
        <v>317</v>
      </c>
      <c r="D32" s="155" t="s">
        <v>167</v>
      </c>
      <c r="E32" s="155" t="s">
        <v>208</v>
      </c>
      <c r="F32" s="154" t="s">
        <v>327</v>
      </c>
      <c r="G32" s="152" t="s">
        <v>328</v>
      </c>
      <c r="H32" s="152" t="s">
        <v>319</v>
      </c>
      <c r="I32" s="151" t="s">
        <v>209</v>
      </c>
      <c r="J32" s="154">
        <v>379490</v>
      </c>
      <c r="K32" s="156">
        <v>19845.150000000001</v>
      </c>
      <c r="L32" s="165" t="s">
        <v>320</v>
      </c>
      <c r="M32" s="152" t="s">
        <v>328</v>
      </c>
      <c r="N32" s="152" t="s">
        <v>302</v>
      </c>
    </row>
    <row r="33" spans="1:15" ht="87" x14ac:dyDescent="0.35">
      <c r="A33" s="152" t="s">
        <v>316</v>
      </c>
      <c r="B33" s="153">
        <v>44854</v>
      </c>
      <c r="C33" s="152" t="s">
        <v>329</v>
      </c>
      <c r="D33" s="152" t="s">
        <v>167</v>
      </c>
      <c r="E33" s="155" t="s">
        <v>208</v>
      </c>
      <c r="F33" s="154" t="s">
        <v>330</v>
      </c>
      <c r="G33" s="152" t="s">
        <v>68</v>
      </c>
      <c r="H33" s="152" t="s">
        <v>319</v>
      </c>
      <c r="I33" s="151" t="s">
        <v>209</v>
      </c>
      <c r="J33" s="154">
        <v>379625</v>
      </c>
      <c r="K33" s="156">
        <v>131750</v>
      </c>
      <c r="L33" s="165" t="s">
        <v>320</v>
      </c>
      <c r="M33" s="152" t="s">
        <v>68</v>
      </c>
      <c r="N33" s="152" t="s">
        <v>303</v>
      </c>
    </row>
    <row r="34" spans="1:15" ht="43.5" x14ac:dyDescent="0.35">
      <c r="A34" s="152" t="s">
        <v>316</v>
      </c>
      <c r="B34" s="153">
        <v>44854</v>
      </c>
      <c r="C34" s="152" t="s">
        <v>329</v>
      </c>
      <c r="D34" s="152" t="s">
        <v>167</v>
      </c>
      <c r="E34" s="155" t="s">
        <v>208</v>
      </c>
      <c r="F34" s="154" t="s">
        <v>331</v>
      </c>
      <c r="G34" s="152" t="s">
        <v>332</v>
      </c>
      <c r="H34" s="152" t="s">
        <v>319</v>
      </c>
      <c r="I34" s="151" t="s">
        <v>209</v>
      </c>
      <c r="J34" s="154">
        <v>379626</v>
      </c>
      <c r="K34" s="156">
        <v>43136.23</v>
      </c>
      <c r="L34" s="165" t="s">
        <v>320</v>
      </c>
      <c r="M34" s="152" t="s">
        <v>332</v>
      </c>
      <c r="N34" s="152" t="s">
        <v>304</v>
      </c>
    </row>
    <row r="35" spans="1:15" ht="43.5" x14ac:dyDescent="0.35">
      <c r="A35" s="152" t="s">
        <v>316</v>
      </c>
      <c r="B35" s="153">
        <v>44854</v>
      </c>
      <c r="C35" s="152" t="s">
        <v>329</v>
      </c>
      <c r="D35" s="152" t="s">
        <v>167</v>
      </c>
      <c r="E35" s="155" t="s">
        <v>208</v>
      </c>
      <c r="F35" s="154" t="s">
        <v>333</v>
      </c>
      <c r="G35" s="152" t="s">
        <v>334</v>
      </c>
      <c r="H35" s="152" t="s">
        <v>319</v>
      </c>
      <c r="I35" s="151" t="s">
        <v>209</v>
      </c>
      <c r="J35" s="154">
        <v>379627</v>
      </c>
      <c r="K35" s="156">
        <v>2489.36</v>
      </c>
      <c r="L35" s="165" t="s">
        <v>320</v>
      </c>
      <c r="M35" s="152" t="s">
        <v>334</v>
      </c>
      <c r="N35" s="152" t="s">
        <v>305</v>
      </c>
    </row>
    <row r="36" spans="1:15" ht="72.5" x14ac:dyDescent="0.35">
      <c r="A36" s="152" t="s">
        <v>316</v>
      </c>
      <c r="B36" s="153">
        <v>44854</v>
      </c>
      <c r="C36" s="152" t="s">
        <v>329</v>
      </c>
      <c r="D36" s="152" t="s">
        <v>167</v>
      </c>
      <c r="E36" s="155" t="s">
        <v>208</v>
      </c>
      <c r="F36" s="154" t="s">
        <v>335</v>
      </c>
      <c r="G36" s="152" t="s">
        <v>336</v>
      </c>
      <c r="H36" s="152" t="s">
        <v>319</v>
      </c>
      <c r="I36" s="151" t="s">
        <v>209</v>
      </c>
      <c r="J36" s="154">
        <v>379628</v>
      </c>
      <c r="K36" s="156">
        <v>9269.0400000000009</v>
      </c>
      <c r="L36" s="165" t="s">
        <v>320</v>
      </c>
      <c r="M36" s="152" t="s">
        <v>336</v>
      </c>
      <c r="N36" s="152" t="s">
        <v>306</v>
      </c>
    </row>
    <row r="37" spans="1:15" ht="29" x14ac:dyDescent="0.35">
      <c r="A37" s="152" t="s">
        <v>316</v>
      </c>
      <c r="B37" s="153">
        <v>44868</v>
      </c>
      <c r="C37" s="154" t="s">
        <v>337</v>
      </c>
      <c r="D37" s="155" t="s">
        <v>167</v>
      </c>
      <c r="E37" s="155" t="s">
        <v>208</v>
      </c>
      <c r="F37" s="154" t="s">
        <v>338</v>
      </c>
      <c r="G37" s="152" t="s">
        <v>339</v>
      </c>
      <c r="H37" s="152" t="s">
        <v>340</v>
      </c>
      <c r="I37" s="151" t="s">
        <v>209</v>
      </c>
      <c r="J37" s="154">
        <v>379728</v>
      </c>
      <c r="K37" s="156">
        <v>58400.13</v>
      </c>
      <c r="L37" s="165" t="s">
        <v>320</v>
      </c>
      <c r="M37" s="152" t="s">
        <v>339</v>
      </c>
      <c r="N37" s="152" t="s">
        <v>307</v>
      </c>
    </row>
    <row r="38" spans="1:15" ht="87" x14ac:dyDescent="0.35">
      <c r="A38" s="152" t="s">
        <v>316</v>
      </c>
      <c r="B38" s="153">
        <v>44882</v>
      </c>
      <c r="C38" s="154" t="s">
        <v>341</v>
      </c>
      <c r="D38" s="155" t="s">
        <v>167</v>
      </c>
      <c r="E38" s="155" t="s">
        <v>208</v>
      </c>
      <c r="F38" s="154" t="s">
        <v>341</v>
      </c>
      <c r="G38" s="152" t="s">
        <v>342</v>
      </c>
      <c r="H38" s="152" t="s">
        <v>340</v>
      </c>
      <c r="I38" s="151" t="s">
        <v>209</v>
      </c>
      <c r="J38" s="154">
        <v>379848</v>
      </c>
      <c r="K38" s="156">
        <v>8479</v>
      </c>
      <c r="L38" s="165" t="s">
        <v>320</v>
      </c>
      <c r="M38" s="152" t="s">
        <v>342</v>
      </c>
      <c r="N38" s="152" t="s">
        <v>308</v>
      </c>
    </row>
    <row r="39" spans="1:15" ht="72.5" x14ac:dyDescent="0.35">
      <c r="A39" s="152" t="s">
        <v>316</v>
      </c>
      <c r="B39" s="153">
        <v>44895</v>
      </c>
      <c r="C39" s="152" t="s">
        <v>343</v>
      </c>
      <c r="D39" s="152" t="s">
        <v>167</v>
      </c>
      <c r="E39" s="152" t="s">
        <v>208</v>
      </c>
      <c r="F39" s="154" t="s">
        <v>341</v>
      </c>
      <c r="G39" s="152" t="s">
        <v>336</v>
      </c>
      <c r="H39" s="152" t="s">
        <v>340</v>
      </c>
      <c r="I39" s="151" t="s">
        <v>209</v>
      </c>
      <c r="J39" s="154">
        <v>380017</v>
      </c>
      <c r="K39" s="156">
        <v>5776.95</v>
      </c>
      <c r="L39" s="165" t="s">
        <v>320</v>
      </c>
      <c r="M39" s="152" t="s">
        <v>336</v>
      </c>
      <c r="N39" s="152" t="s">
        <v>306</v>
      </c>
      <c r="O39" s="152"/>
    </row>
    <row r="40" spans="1:15" ht="87" x14ac:dyDescent="0.35">
      <c r="A40" s="152" t="s">
        <v>316</v>
      </c>
      <c r="B40" s="153">
        <v>44895</v>
      </c>
      <c r="C40" s="154" t="s">
        <v>344</v>
      </c>
      <c r="D40" s="152" t="s">
        <v>167</v>
      </c>
      <c r="E40" s="152" t="s">
        <v>208</v>
      </c>
      <c r="F40" s="154" t="s">
        <v>344</v>
      </c>
      <c r="G40" s="152" t="s">
        <v>345</v>
      </c>
      <c r="H40" s="152" t="s">
        <v>340</v>
      </c>
      <c r="I40" s="151" t="s">
        <v>209</v>
      </c>
      <c r="J40" s="154">
        <v>380166</v>
      </c>
      <c r="K40" s="156">
        <v>70000</v>
      </c>
      <c r="L40" s="165" t="s">
        <v>320</v>
      </c>
      <c r="M40" s="152" t="s">
        <v>345</v>
      </c>
      <c r="N40" s="152" t="s">
        <v>309</v>
      </c>
    </row>
    <row r="41" spans="1:15" ht="72.5" x14ac:dyDescent="0.35">
      <c r="A41" s="152" t="s">
        <v>316</v>
      </c>
      <c r="B41" s="153">
        <v>44895</v>
      </c>
      <c r="C41" s="152" t="s">
        <v>346</v>
      </c>
      <c r="D41" s="152" t="s">
        <v>167</v>
      </c>
      <c r="E41" s="152" t="s">
        <v>208</v>
      </c>
      <c r="F41" s="152" t="s">
        <v>346</v>
      </c>
      <c r="G41" s="152" t="s">
        <v>347</v>
      </c>
      <c r="H41" s="152" t="s">
        <v>340</v>
      </c>
      <c r="I41" s="151" t="s">
        <v>209</v>
      </c>
      <c r="J41" s="154">
        <v>380165</v>
      </c>
      <c r="K41" s="157">
        <v>53156</v>
      </c>
      <c r="L41" s="165" t="s">
        <v>320</v>
      </c>
      <c r="M41" s="152" t="s">
        <v>347</v>
      </c>
      <c r="N41" s="152" t="s">
        <v>310</v>
      </c>
    </row>
    <row r="42" spans="1:15" ht="29" x14ac:dyDescent="0.35">
      <c r="A42" s="152" t="s">
        <v>316</v>
      </c>
      <c r="B42" s="153">
        <v>44895</v>
      </c>
      <c r="C42" s="154" t="s">
        <v>348</v>
      </c>
      <c r="D42" s="152" t="s">
        <v>167</v>
      </c>
      <c r="E42" s="152" t="s">
        <v>208</v>
      </c>
      <c r="F42" s="154" t="s">
        <v>348</v>
      </c>
      <c r="G42" s="152" t="s">
        <v>77</v>
      </c>
      <c r="H42" s="152" t="s">
        <v>340</v>
      </c>
      <c r="I42" s="151" t="s">
        <v>209</v>
      </c>
      <c r="J42" s="154">
        <v>380167</v>
      </c>
      <c r="K42" s="156">
        <v>100000</v>
      </c>
      <c r="L42" s="165" t="s">
        <v>320</v>
      </c>
      <c r="M42" s="152" t="s">
        <v>77</v>
      </c>
      <c r="N42" s="152" t="s">
        <v>311</v>
      </c>
    </row>
    <row r="43" spans="1:15" ht="87" x14ac:dyDescent="0.35">
      <c r="A43" s="152" t="s">
        <v>316</v>
      </c>
      <c r="B43" s="153">
        <v>44895</v>
      </c>
      <c r="C43" s="154" t="s">
        <v>349</v>
      </c>
      <c r="D43" s="152" t="s">
        <v>167</v>
      </c>
      <c r="E43" s="152" t="s">
        <v>208</v>
      </c>
      <c r="F43" s="154" t="s">
        <v>349</v>
      </c>
      <c r="G43" s="152" t="s">
        <v>68</v>
      </c>
      <c r="H43" s="152" t="s">
        <v>340</v>
      </c>
      <c r="I43" s="151" t="s">
        <v>209</v>
      </c>
      <c r="J43" s="154">
        <v>380164</v>
      </c>
      <c r="K43" s="156">
        <v>23500</v>
      </c>
      <c r="L43" s="165" t="s">
        <v>320</v>
      </c>
      <c r="M43" s="152" t="s">
        <v>68</v>
      </c>
      <c r="N43" s="152" t="s">
        <v>303</v>
      </c>
      <c r="O43" s="152"/>
    </row>
    <row r="44" spans="1:15" ht="58" x14ac:dyDescent="0.35">
      <c r="A44" s="152" t="s">
        <v>316</v>
      </c>
      <c r="B44" s="153">
        <v>44895</v>
      </c>
      <c r="C44" s="152" t="s">
        <v>350</v>
      </c>
      <c r="D44" s="152" t="s">
        <v>167</v>
      </c>
      <c r="E44" s="152" t="s">
        <v>208</v>
      </c>
      <c r="F44" s="152" t="s">
        <v>350</v>
      </c>
      <c r="G44" s="152" t="s">
        <v>79</v>
      </c>
      <c r="H44" s="152" t="s">
        <v>340</v>
      </c>
      <c r="I44" s="151" t="s">
        <v>209</v>
      </c>
      <c r="J44" s="154">
        <v>380275</v>
      </c>
      <c r="K44" s="156">
        <v>5338.86</v>
      </c>
      <c r="L44" s="165" t="s">
        <v>320</v>
      </c>
      <c r="M44" s="152" t="s">
        <v>79</v>
      </c>
      <c r="N44" s="152" t="s">
        <v>312</v>
      </c>
    </row>
    <row r="45" spans="1:15" ht="72.5" x14ac:dyDescent="0.35">
      <c r="A45" s="152" t="s">
        <v>316</v>
      </c>
      <c r="B45" s="153">
        <v>44895</v>
      </c>
      <c r="C45" s="152" t="s">
        <v>350</v>
      </c>
      <c r="D45" s="152" t="s">
        <v>167</v>
      </c>
      <c r="E45" s="152" t="s">
        <v>208</v>
      </c>
      <c r="F45" s="152" t="s">
        <v>350</v>
      </c>
      <c r="G45" s="152" t="s">
        <v>88</v>
      </c>
      <c r="H45" s="152" t="s">
        <v>340</v>
      </c>
      <c r="I45" s="151" t="s">
        <v>209</v>
      </c>
      <c r="J45" s="154">
        <v>380274</v>
      </c>
      <c r="K45" s="156">
        <v>333282.21000000002</v>
      </c>
      <c r="L45" s="165" t="s">
        <v>320</v>
      </c>
      <c r="M45" s="152" t="s">
        <v>297</v>
      </c>
      <c r="N45" s="152" t="s">
        <v>297</v>
      </c>
    </row>
    <row r="46" spans="1:15" ht="72.5" x14ac:dyDescent="0.35">
      <c r="A46" s="152" t="s">
        <v>316</v>
      </c>
      <c r="B46" s="153">
        <v>44895</v>
      </c>
      <c r="C46" s="152" t="s">
        <v>350</v>
      </c>
      <c r="D46" s="152" t="s">
        <v>167</v>
      </c>
      <c r="E46" s="152" t="s">
        <v>208</v>
      </c>
      <c r="F46" s="152" t="s">
        <v>350</v>
      </c>
      <c r="G46" s="152" t="s">
        <v>336</v>
      </c>
      <c r="H46" s="152" t="s">
        <v>340</v>
      </c>
      <c r="I46" s="151" t="s">
        <v>209</v>
      </c>
      <c r="J46" s="154">
        <v>380276</v>
      </c>
      <c r="K46" s="156">
        <v>2228.5</v>
      </c>
      <c r="L46" s="165" t="s">
        <v>320</v>
      </c>
      <c r="M46" s="152" t="s">
        <v>336</v>
      </c>
      <c r="N46" s="152" t="s">
        <v>306</v>
      </c>
    </row>
    <row r="47" spans="1:15" ht="72.5" x14ac:dyDescent="0.35">
      <c r="A47" s="152" t="s">
        <v>316</v>
      </c>
      <c r="B47" s="153">
        <v>44923</v>
      </c>
      <c r="C47" s="154" t="s">
        <v>350</v>
      </c>
      <c r="D47" s="155" t="s">
        <v>167</v>
      </c>
      <c r="E47" s="152" t="s">
        <v>208</v>
      </c>
      <c r="F47" s="154" t="s">
        <v>350</v>
      </c>
      <c r="G47" s="152" t="s">
        <v>336</v>
      </c>
      <c r="H47" s="152" t="s">
        <v>340</v>
      </c>
      <c r="I47" s="151" t="s">
        <v>209</v>
      </c>
      <c r="J47" s="154">
        <v>380277</v>
      </c>
      <c r="K47" s="156">
        <v>42.45</v>
      </c>
      <c r="L47" s="165" t="s">
        <v>320</v>
      </c>
      <c r="M47" s="152" t="s">
        <v>336</v>
      </c>
      <c r="N47" s="152" t="s">
        <v>306</v>
      </c>
    </row>
    <row r="48" spans="1:15" ht="43.5" x14ac:dyDescent="0.35">
      <c r="A48" s="152" t="s">
        <v>316</v>
      </c>
      <c r="B48" s="153">
        <v>44923</v>
      </c>
      <c r="C48" s="154" t="s">
        <v>350</v>
      </c>
      <c r="D48" s="155" t="s">
        <v>167</v>
      </c>
      <c r="E48" s="152" t="s">
        <v>208</v>
      </c>
      <c r="F48" s="154" t="s">
        <v>350</v>
      </c>
      <c r="G48" s="152" t="s">
        <v>88</v>
      </c>
      <c r="H48" s="152" t="s">
        <v>340</v>
      </c>
      <c r="I48" s="151" t="s">
        <v>209</v>
      </c>
      <c r="J48" s="154">
        <v>380273</v>
      </c>
      <c r="K48" s="156">
        <v>14923.08</v>
      </c>
      <c r="L48" s="165" t="s">
        <v>320</v>
      </c>
      <c r="M48" s="152" t="s">
        <v>88</v>
      </c>
      <c r="N48" s="152" t="s">
        <v>297</v>
      </c>
    </row>
    <row r="49" spans="1:15" ht="29" x14ac:dyDescent="0.35">
      <c r="A49" s="188" t="s">
        <v>351</v>
      </c>
      <c r="B49" s="189">
        <v>44908</v>
      </c>
      <c r="C49" s="188" t="s">
        <v>352</v>
      </c>
      <c r="D49" s="190" t="s">
        <v>167</v>
      </c>
      <c r="E49" s="188" t="s">
        <v>168</v>
      </c>
      <c r="F49" s="188" t="s">
        <v>352</v>
      </c>
      <c r="G49" s="188" t="s">
        <v>353</v>
      </c>
      <c r="H49" s="191"/>
      <c r="I49" s="191"/>
      <c r="J49" s="192"/>
      <c r="K49" s="193">
        <v>1317451</v>
      </c>
      <c r="L49" s="165" t="s">
        <v>90</v>
      </c>
      <c r="M49" s="152" t="s">
        <v>90</v>
      </c>
      <c r="N49" s="152" t="s">
        <v>313</v>
      </c>
      <c r="O49" t="s">
        <v>1025</v>
      </c>
    </row>
    <row r="50" spans="1:15" ht="29" x14ac:dyDescent="0.35">
      <c r="A50" s="188" t="s">
        <v>354</v>
      </c>
      <c r="B50" s="189">
        <v>44895</v>
      </c>
      <c r="C50" s="188" t="s">
        <v>352</v>
      </c>
      <c r="D50" s="188" t="s">
        <v>167</v>
      </c>
      <c r="E50" s="188" t="s">
        <v>168</v>
      </c>
      <c r="F50" s="188" t="s">
        <v>352</v>
      </c>
      <c r="G50" s="188" t="s">
        <v>355</v>
      </c>
      <c r="H50" s="188"/>
      <c r="I50" s="191"/>
      <c r="J50" s="194"/>
      <c r="K50" s="193">
        <v>4820103</v>
      </c>
      <c r="L50" s="165" t="s">
        <v>90</v>
      </c>
      <c r="M50" s="152" t="s">
        <v>90</v>
      </c>
      <c r="N50" s="152" t="s">
        <v>313</v>
      </c>
      <c r="O50" t="s">
        <v>1026</v>
      </c>
    </row>
    <row r="51" spans="1:15" ht="29" x14ac:dyDescent="0.35">
      <c r="A51" s="188" t="s">
        <v>354</v>
      </c>
      <c r="B51" s="189">
        <v>44895</v>
      </c>
      <c r="C51" s="188" t="s">
        <v>352</v>
      </c>
      <c r="D51" s="188" t="s">
        <v>167</v>
      </c>
      <c r="E51" s="188" t="s">
        <v>168</v>
      </c>
      <c r="F51" s="188" t="s">
        <v>352</v>
      </c>
      <c r="G51" s="188" t="s">
        <v>356</v>
      </c>
      <c r="H51" s="191"/>
      <c r="I51" s="191"/>
      <c r="J51" s="195"/>
      <c r="K51" s="196">
        <v>1987990</v>
      </c>
      <c r="L51" s="165" t="s">
        <v>90</v>
      </c>
      <c r="M51" s="152" t="s">
        <v>90</v>
      </c>
      <c r="N51" s="152" t="s">
        <v>313</v>
      </c>
      <c r="O51" t="s">
        <v>1026</v>
      </c>
    </row>
    <row r="52" spans="1:15" ht="29" x14ac:dyDescent="0.35">
      <c r="A52" s="152" t="s">
        <v>357</v>
      </c>
      <c r="B52" s="153">
        <v>44835</v>
      </c>
      <c r="C52" s="154" t="s">
        <v>358</v>
      </c>
      <c r="D52" s="155" t="s">
        <v>167</v>
      </c>
      <c r="E52" s="155" t="s">
        <v>359</v>
      </c>
      <c r="F52" s="152" t="s">
        <v>360</v>
      </c>
      <c r="G52" s="152" t="s">
        <v>361</v>
      </c>
      <c r="H52" s="151"/>
      <c r="I52" s="154" t="s">
        <v>136</v>
      </c>
      <c r="J52" s="154"/>
      <c r="K52" s="157">
        <v>3826.92</v>
      </c>
      <c r="L52" s="165" t="s">
        <v>362</v>
      </c>
      <c r="M52" s="165" t="s">
        <v>152</v>
      </c>
      <c r="N52" s="198" t="s">
        <v>293</v>
      </c>
    </row>
    <row r="53" spans="1:15" ht="29" x14ac:dyDescent="0.35">
      <c r="A53" s="152" t="s">
        <v>357</v>
      </c>
      <c r="B53" s="153">
        <v>44835</v>
      </c>
      <c r="C53" s="154" t="s">
        <v>358</v>
      </c>
      <c r="D53" s="155" t="s">
        <v>167</v>
      </c>
      <c r="E53" s="155" t="s">
        <v>359</v>
      </c>
      <c r="F53" s="152" t="s">
        <v>360</v>
      </c>
      <c r="G53" s="152" t="s">
        <v>363</v>
      </c>
      <c r="H53" s="151"/>
      <c r="I53" s="154" t="s">
        <v>136</v>
      </c>
      <c r="J53" s="154"/>
      <c r="K53" s="157">
        <v>1200</v>
      </c>
      <c r="L53" s="165" t="s">
        <v>362</v>
      </c>
      <c r="M53" s="165" t="s">
        <v>152</v>
      </c>
      <c r="N53" s="198" t="s">
        <v>293</v>
      </c>
    </row>
    <row r="54" spans="1:15" ht="29" x14ac:dyDescent="0.35">
      <c r="A54" s="152" t="s">
        <v>357</v>
      </c>
      <c r="B54" s="153">
        <v>44849</v>
      </c>
      <c r="C54" s="154" t="s">
        <v>364</v>
      </c>
      <c r="D54" s="155" t="s">
        <v>167</v>
      </c>
      <c r="E54" s="155" t="s">
        <v>359</v>
      </c>
      <c r="F54" s="152" t="s">
        <v>365</v>
      </c>
      <c r="G54" s="152" t="s">
        <v>363</v>
      </c>
      <c r="H54" s="151"/>
      <c r="I54" s="154" t="s">
        <v>136</v>
      </c>
      <c r="J54" s="158"/>
      <c r="K54" s="157">
        <v>1155</v>
      </c>
      <c r="L54" s="165" t="s">
        <v>362</v>
      </c>
      <c r="M54" s="165" t="s">
        <v>152</v>
      </c>
      <c r="N54" s="198" t="s">
        <v>293</v>
      </c>
    </row>
    <row r="55" spans="1:15" ht="29" x14ac:dyDescent="0.35">
      <c r="A55" s="152" t="s">
        <v>357</v>
      </c>
      <c r="B55" s="153">
        <v>44849</v>
      </c>
      <c r="C55" s="154" t="s">
        <v>364</v>
      </c>
      <c r="D55" s="155" t="s">
        <v>167</v>
      </c>
      <c r="E55" s="155" t="s">
        <v>359</v>
      </c>
      <c r="F55" s="152" t="s">
        <v>365</v>
      </c>
      <c r="G55" s="152" t="s">
        <v>361</v>
      </c>
      <c r="H55" s="152"/>
      <c r="I55" s="154" t="s">
        <v>136</v>
      </c>
      <c r="J55" s="154"/>
      <c r="K55" s="157">
        <v>3826.92</v>
      </c>
      <c r="L55" s="165" t="s">
        <v>362</v>
      </c>
      <c r="M55" s="165" t="s">
        <v>152</v>
      </c>
      <c r="N55" s="198" t="s">
        <v>293</v>
      </c>
    </row>
    <row r="56" spans="1:15" ht="29" x14ac:dyDescent="0.35">
      <c r="A56" s="152" t="s">
        <v>357</v>
      </c>
      <c r="B56" s="153">
        <v>44863</v>
      </c>
      <c r="C56" s="152" t="s">
        <v>366</v>
      </c>
      <c r="D56" s="152" t="s">
        <v>167</v>
      </c>
      <c r="E56" s="155" t="s">
        <v>359</v>
      </c>
      <c r="F56" s="152" t="s">
        <v>367</v>
      </c>
      <c r="G56" s="152" t="s">
        <v>363</v>
      </c>
      <c r="H56" s="151"/>
      <c r="I56" s="154" t="s">
        <v>136</v>
      </c>
      <c r="J56" s="151"/>
      <c r="K56" s="157">
        <v>660</v>
      </c>
      <c r="L56" s="165" t="s">
        <v>362</v>
      </c>
      <c r="M56" s="165" t="s">
        <v>152</v>
      </c>
      <c r="N56" s="198" t="s">
        <v>293</v>
      </c>
    </row>
    <row r="57" spans="1:15" ht="29" x14ac:dyDescent="0.35">
      <c r="A57" s="152" t="s">
        <v>357</v>
      </c>
      <c r="B57" s="153">
        <v>44863</v>
      </c>
      <c r="C57" s="152" t="s">
        <v>366</v>
      </c>
      <c r="D57" s="152" t="s">
        <v>167</v>
      </c>
      <c r="E57" s="155" t="s">
        <v>359</v>
      </c>
      <c r="F57" s="152" t="s">
        <v>367</v>
      </c>
      <c r="G57" s="152" t="s">
        <v>361</v>
      </c>
      <c r="H57" s="152" t="s">
        <v>368</v>
      </c>
      <c r="I57" s="154" t="s">
        <v>136</v>
      </c>
      <c r="J57" s="152" t="s">
        <v>368</v>
      </c>
      <c r="K57" s="156">
        <v>3826.92</v>
      </c>
      <c r="L57" s="165" t="s">
        <v>362</v>
      </c>
      <c r="M57" s="165" t="s">
        <v>152</v>
      </c>
      <c r="N57" s="198" t="s">
        <v>293</v>
      </c>
    </row>
    <row r="58" spans="1:15" ht="29" x14ac:dyDescent="0.35">
      <c r="A58" s="152" t="s">
        <v>357</v>
      </c>
      <c r="B58" s="153">
        <v>44877</v>
      </c>
      <c r="C58" s="154" t="s">
        <v>369</v>
      </c>
      <c r="D58" s="155" t="s">
        <v>167</v>
      </c>
      <c r="E58" s="155" t="s">
        <v>359</v>
      </c>
      <c r="F58" s="152" t="s">
        <v>370</v>
      </c>
      <c r="G58" s="152" t="s">
        <v>361</v>
      </c>
      <c r="H58" s="152"/>
      <c r="I58" s="154" t="s">
        <v>136</v>
      </c>
      <c r="J58" s="152"/>
      <c r="K58" s="156">
        <v>3826.92</v>
      </c>
      <c r="L58" s="165" t="s">
        <v>362</v>
      </c>
      <c r="M58" s="165" t="s">
        <v>152</v>
      </c>
      <c r="N58" s="198" t="s">
        <v>293</v>
      </c>
    </row>
    <row r="59" spans="1:15" ht="29" x14ac:dyDescent="0.35">
      <c r="A59" s="152" t="s">
        <v>357</v>
      </c>
      <c r="B59" s="153">
        <v>44877</v>
      </c>
      <c r="C59" s="154" t="s">
        <v>369</v>
      </c>
      <c r="D59" s="155" t="s">
        <v>167</v>
      </c>
      <c r="E59" s="155" t="s">
        <v>359</v>
      </c>
      <c r="F59" s="152" t="s">
        <v>370</v>
      </c>
      <c r="G59" s="152" t="s">
        <v>363</v>
      </c>
      <c r="H59" s="159"/>
      <c r="I59" s="154" t="s">
        <v>136</v>
      </c>
      <c r="J59" s="151"/>
      <c r="K59" s="156">
        <v>1200</v>
      </c>
      <c r="L59" s="165" t="s">
        <v>362</v>
      </c>
      <c r="M59" s="165" t="s">
        <v>152</v>
      </c>
      <c r="N59" s="198" t="s">
        <v>293</v>
      </c>
    </row>
    <row r="60" spans="1:15" ht="29" x14ac:dyDescent="0.35">
      <c r="A60" s="152" t="s">
        <v>357</v>
      </c>
      <c r="B60" s="153">
        <v>44891</v>
      </c>
      <c r="C60" s="152" t="s">
        <v>371</v>
      </c>
      <c r="D60" s="152" t="s">
        <v>167</v>
      </c>
      <c r="E60" s="155" t="s">
        <v>359</v>
      </c>
      <c r="F60" s="152" t="s">
        <v>372</v>
      </c>
      <c r="G60" s="152" t="s">
        <v>363</v>
      </c>
      <c r="H60" s="152"/>
      <c r="I60" s="152" t="s">
        <v>136</v>
      </c>
      <c r="J60" s="151"/>
      <c r="K60" s="156">
        <v>900</v>
      </c>
      <c r="L60" s="165" t="s">
        <v>362</v>
      </c>
      <c r="M60" s="165" t="s">
        <v>152</v>
      </c>
      <c r="N60" s="198" t="s">
        <v>293</v>
      </c>
    </row>
    <row r="61" spans="1:15" ht="29" x14ac:dyDescent="0.35">
      <c r="A61" s="152" t="s">
        <v>357</v>
      </c>
      <c r="B61" s="153">
        <v>44891</v>
      </c>
      <c r="C61" s="152" t="s">
        <v>371</v>
      </c>
      <c r="D61" s="152" t="s">
        <v>167</v>
      </c>
      <c r="E61" s="155" t="s">
        <v>359</v>
      </c>
      <c r="F61" s="152" t="s">
        <v>372</v>
      </c>
      <c r="G61" s="152" t="s">
        <v>361</v>
      </c>
      <c r="H61" s="152"/>
      <c r="I61" s="152" t="s">
        <v>136</v>
      </c>
      <c r="J61" s="151"/>
      <c r="K61" s="156">
        <v>3826.92</v>
      </c>
      <c r="L61" s="165" t="s">
        <v>362</v>
      </c>
      <c r="M61" s="165" t="s">
        <v>152</v>
      </c>
      <c r="N61" s="198" t="s">
        <v>293</v>
      </c>
    </row>
    <row r="62" spans="1:15" ht="29" x14ac:dyDescent="0.35">
      <c r="A62" s="152" t="s">
        <v>357</v>
      </c>
      <c r="B62" s="153">
        <v>44905</v>
      </c>
      <c r="C62" s="152" t="s">
        <v>373</v>
      </c>
      <c r="D62" s="152" t="s">
        <v>167</v>
      </c>
      <c r="E62" s="155" t="s">
        <v>359</v>
      </c>
      <c r="F62" s="152" t="s">
        <v>374</v>
      </c>
      <c r="G62" s="152" t="s">
        <v>361</v>
      </c>
      <c r="H62" s="152"/>
      <c r="I62" s="152" t="s">
        <v>136</v>
      </c>
      <c r="J62" s="152"/>
      <c r="K62" s="156">
        <v>3826.92</v>
      </c>
      <c r="L62" s="165" t="s">
        <v>362</v>
      </c>
      <c r="M62" s="165" t="s">
        <v>152</v>
      </c>
      <c r="N62" s="198" t="s">
        <v>293</v>
      </c>
    </row>
    <row r="63" spans="1:15" ht="29" x14ac:dyDescent="0.35">
      <c r="A63" s="152" t="s">
        <v>357</v>
      </c>
      <c r="B63" s="153">
        <v>44905</v>
      </c>
      <c r="C63" s="152" t="s">
        <v>373</v>
      </c>
      <c r="D63" s="152" t="s">
        <v>167</v>
      </c>
      <c r="E63" s="155" t="s">
        <v>359</v>
      </c>
      <c r="F63" s="152" t="s">
        <v>374</v>
      </c>
      <c r="G63" s="152" t="s">
        <v>363</v>
      </c>
      <c r="H63" s="152" t="s">
        <v>368</v>
      </c>
      <c r="I63" s="152" t="s">
        <v>136</v>
      </c>
      <c r="J63" s="160" t="s">
        <v>368</v>
      </c>
      <c r="K63" s="156">
        <v>705</v>
      </c>
      <c r="L63" s="165" t="s">
        <v>362</v>
      </c>
      <c r="M63" s="165" t="s">
        <v>152</v>
      </c>
      <c r="N63" s="198" t="s">
        <v>293</v>
      </c>
    </row>
    <row r="64" spans="1:15" ht="29" x14ac:dyDescent="0.35">
      <c r="A64" s="152" t="s">
        <v>357</v>
      </c>
      <c r="B64" s="153">
        <v>44919</v>
      </c>
      <c r="C64" s="154" t="s">
        <v>375</v>
      </c>
      <c r="D64" s="152" t="s">
        <v>167</v>
      </c>
      <c r="E64" s="155" t="s">
        <v>359</v>
      </c>
      <c r="F64" s="152" t="s">
        <v>376</v>
      </c>
      <c r="G64" s="152" t="s">
        <v>361</v>
      </c>
      <c r="H64" s="152" t="s">
        <v>368</v>
      </c>
      <c r="I64" s="155" t="s">
        <v>136</v>
      </c>
      <c r="J64" s="152" t="s">
        <v>368</v>
      </c>
      <c r="K64" s="156">
        <v>3826.92</v>
      </c>
      <c r="L64" s="165" t="s">
        <v>362</v>
      </c>
      <c r="M64" s="165" t="s">
        <v>152</v>
      </c>
      <c r="N64" s="198" t="s">
        <v>293</v>
      </c>
    </row>
    <row r="65" spans="1:14" ht="29" x14ac:dyDescent="0.35">
      <c r="A65" s="152" t="s">
        <v>357</v>
      </c>
      <c r="B65" s="153">
        <v>44919</v>
      </c>
      <c r="C65" s="154" t="s">
        <v>375</v>
      </c>
      <c r="D65" s="152" t="s">
        <v>167</v>
      </c>
      <c r="E65" s="155" t="s">
        <v>359</v>
      </c>
      <c r="F65" s="152" t="s">
        <v>376</v>
      </c>
      <c r="G65" s="152" t="s">
        <v>363</v>
      </c>
      <c r="H65" s="152" t="s">
        <v>368</v>
      </c>
      <c r="I65" s="155" t="s">
        <v>136</v>
      </c>
      <c r="J65" s="160" t="s">
        <v>368</v>
      </c>
      <c r="K65" s="156">
        <v>885</v>
      </c>
      <c r="L65" s="165" t="s">
        <v>362</v>
      </c>
      <c r="M65" s="165" t="s">
        <v>152</v>
      </c>
      <c r="N65" s="198" t="s">
        <v>293</v>
      </c>
    </row>
    <row r="66" spans="1:14" ht="29" x14ac:dyDescent="0.35">
      <c r="A66" s="152" t="s">
        <v>377</v>
      </c>
      <c r="B66" s="153">
        <v>44835</v>
      </c>
      <c r="C66" s="152" t="s">
        <v>358</v>
      </c>
      <c r="D66" s="152" t="s">
        <v>167</v>
      </c>
      <c r="E66" s="155" t="s">
        <v>359</v>
      </c>
      <c r="F66" s="152" t="s">
        <v>360</v>
      </c>
      <c r="G66" s="152" t="s">
        <v>361</v>
      </c>
      <c r="H66" s="152"/>
      <c r="I66" s="155" t="s">
        <v>136</v>
      </c>
      <c r="J66" s="152"/>
      <c r="K66" s="156">
        <v>892.61</v>
      </c>
      <c r="L66" s="165" t="s">
        <v>362</v>
      </c>
      <c r="M66" s="165" t="s">
        <v>152</v>
      </c>
      <c r="N66" s="198" t="s">
        <v>293</v>
      </c>
    </row>
    <row r="67" spans="1:14" ht="29" x14ac:dyDescent="0.35">
      <c r="A67" s="152" t="s">
        <v>377</v>
      </c>
      <c r="B67" s="153">
        <v>44849</v>
      </c>
      <c r="C67" s="154" t="s">
        <v>364</v>
      </c>
      <c r="D67" s="152" t="s">
        <v>167</v>
      </c>
      <c r="E67" s="155" t="s">
        <v>359</v>
      </c>
      <c r="F67" s="152" t="s">
        <v>365</v>
      </c>
      <c r="G67" s="152" t="s">
        <v>361</v>
      </c>
      <c r="H67" s="159"/>
      <c r="I67" s="155" t="s">
        <v>136</v>
      </c>
      <c r="J67" s="151"/>
      <c r="K67" s="156">
        <v>892.61</v>
      </c>
      <c r="L67" s="165" t="s">
        <v>362</v>
      </c>
      <c r="M67" s="165" t="s">
        <v>152</v>
      </c>
      <c r="N67" s="198" t="s">
        <v>293</v>
      </c>
    </row>
    <row r="68" spans="1:14" ht="29" x14ac:dyDescent="0.35">
      <c r="A68" s="152" t="s">
        <v>377</v>
      </c>
      <c r="B68" s="153">
        <v>44863</v>
      </c>
      <c r="C68" s="154" t="s">
        <v>366</v>
      </c>
      <c r="D68" s="152" t="s">
        <v>167</v>
      </c>
      <c r="E68" s="155" t="s">
        <v>359</v>
      </c>
      <c r="F68" s="152" t="s">
        <v>367</v>
      </c>
      <c r="G68" s="152" t="s">
        <v>361</v>
      </c>
      <c r="H68" s="152"/>
      <c r="I68" s="155" t="s">
        <v>136</v>
      </c>
      <c r="J68" s="151"/>
      <c r="K68" s="156">
        <v>892.61</v>
      </c>
      <c r="L68" s="165" t="s">
        <v>362</v>
      </c>
      <c r="M68" s="165" t="s">
        <v>152</v>
      </c>
      <c r="N68" s="198" t="s">
        <v>293</v>
      </c>
    </row>
    <row r="69" spans="1:14" ht="29" x14ac:dyDescent="0.35">
      <c r="A69" s="152" t="s">
        <v>377</v>
      </c>
      <c r="B69" s="153">
        <v>44877</v>
      </c>
      <c r="C69" s="154" t="s">
        <v>369</v>
      </c>
      <c r="D69" s="152" t="s">
        <v>167</v>
      </c>
      <c r="E69" s="155" t="s">
        <v>359</v>
      </c>
      <c r="F69" s="152" t="s">
        <v>370</v>
      </c>
      <c r="G69" s="152" t="s">
        <v>361</v>
      </c>
      <c r="H69" s="152"/>
      <c r="I69" s="155" t="s">
        <v>136</v>
      </c>
      <c r="J69" s="151"/>
      <c r="K69" s="156">
        <v>892.61</v>
      </c>
      <c r="L69" s="165" t="s">
        <v>362</v>
      </c>
      <c r="M69" s="165" t="s">
        <v>152</v>
      </c>
      <c r="N69" s="198" t="s">
        <v>293</v>
      </c>
    </row>
    <row r="70" spans="1:14" ht="29" x14ac:dyDescent="0.35">
      <c r="A70" s="152" t="s">
        <v>377</v>
      </c>
      <c r="B70" s="153">
        <v>44891</v>
      </c>
      <c r="C70" s="154" t="s">
        <v>371</v>
      </c>
      <c r="D70" s="152" t="s">
        <v>167</v>
      </c>
      <c r="E70" s="155" t="s">
        <v>359</v>
      </c>
      <c r="F70" s="152" t="s">
        <v>372</v>
      </c>
      <c r="G70" s="152" t="s">
        <v>361</v>
      </c>
      <c r="H70" s="152"/>
      <c r="I70" s="155" t="s">
        <v>136</v>
      </c>
      <c r="J70" s="152"/>
      <c r="K70" s="156">
        <v>892.61</v>
      </c>
      <c r="L70" s="165" t="s">
        <v>362</v>
      </c>
      <c r="M70" s="165" t="s">
        <v>152</v>
      </c>
      <c r="N70" s="198" t="s">
        <v>293</v>
      </c>
    </row>
    <row r="71" spans="1:14" ht="29" x14ac:dyDescent="0.35">
      <c r="A71" s="152" t="s">
        <v>377</v>
      </c>
      <c r="B71" s="153">
        <v>44905</v>
      </c>
      <c r="C71" s="152" t="s">
        <v>373</v>
      </c>
      <c r="D71" s="152" t="s">
        <v>167</v>
      </c>
      <c r="E71" s="155" t="s">
        <v>359</v>
      </c>
      <c r="F71" s="152" t="s">
        <v>374</v>
      </c>
      <c r="G71" s="152" t="s">
        <v>361</v>
      </c>
      <c r="H71" s="151"/>
      <c r="I71" s="155" t="s">
        <v>136</v>
      </c>
      <c r="J71" s="151"/>
      <c r="K71" s="156">
        <v>892.61</v>
      </c>
      <c r="L71" s="165" t="s">
        <v>362</v>
      </c>
      <c r="M71" s="165" t="s">
        <v>152</v>
      </c>
      <c r="N71" s="198" t="s">
        <v>293</v>
      </c>
    </row>
    <row r="72" spans="1:14" ht="29" x14ac:dyDescent="0.35">
      <c r="A72" s="152" t="s">
        <v>377</v>
      </c>
      <c r="B72" s="153">
        <v>44919</v>
      </c>
      <c r="C72" s="152" t="s">
        <v>375</v>
      </c>
      <c r="D72" s="152" t="s">
        <v>167</v>
      </c>
      <c r="E72" s="155" t="s">
        <v>359</v>
      </c>
      <c r="F72" s="152" t="s">
        <v>376</v>
      </c>
      <c r="G72" s="152" t="s">
        <v>361</v>
      </c>
      <c r="H72" s="151"/>
      <c r="I72" s="155" t="s">
        <v>136</v>
      </c>
      <c r="J72" s="151"/>
      <c r="K72" s="157">
        <v>921.04</v>
      </c>
      <c r="L72" s="165" t="s">
        <v>362</v>
      </c>
      <c r="M72" s="165" t="s">
        <v>152</v>
      </c>
      <c r="N72" s="198" t="s">
        <v>293</v>
      </c>
    </row>
    <row r="73" spans="1:14" ht="29" x14ac:dyDescent="0.35">
      <c r="A73" s="152" t="s">
        <v>378</v>
      </c>
      <c r="B73" s="153">
        <v>44835</v>
      </c>
      <c r="C73" s="152" t="s">
        <v>358</v>
      </c>
      <c r="D73" s="152" t="s">
        <v>167</v>
      </c>
      <c r="E73" s="155" t="s">
        <v>359</v>
      </c>
      <c r="F73" s="152" t="s">
        <v>360</v>
      </c>
      <c r="G73" s="152" t="s">
        <v>361</v>
      </c>
      <c r="H73" s="151"/>
      <c r="I73" s="155" t="s">
        <v>136</v>
      </c>
      <c r="J73" s="151"/>
      <c r="K73" s="156">
        <v>27.77</v>
      </c>
      <c r="L73" s="165" t="s">
        <v>362</v>
      </c>
      <c r="M73" s="165" t="s">
        <v>152</v>
      </c>
      <c r="N73" s="198" t="s">
        <v>293</v>
      </c>
    </row>
    <row r="74" spans="1:14" ht="29" x14ac:dyDescent="0.35">
      <c r="A74" s="152" t="s">
        <v>378</v>
      </c>
      <c r="B74" s="153">
        <v>44849</v>
      </c>
      <c r="C74" s="152" t="s">
        <v>364</v>
      </c>
      <c r="D74" s="152" t="s">
        <v>167</v>
      </c>
      <c r="E74" s="155" t="s">
        <v>359</v>
      </c>
      <c r="F74" s="152" t="s">
        <v>365</v>
      </c>
      <c r="G74" s="152" t="s">
        <v>361</v>
      </c>
      <c r="H74" s="151"/>
      <c r="I74" s="155" t="s">
        <v>136</v>
      </c>
      <c r="J74" s="151"/>
      <c r="K74" s="156">
        <v>27.77</v>
      </c>
      <c r="L74" s="165" t="s">
        <v>362</v>
      </c>
      <c r="M74" s="165" t="s">
        <v>152</v>
      </c>
      <c r="N74" s="198" t="s">
        <v>293</v>
      </c>
    </row>
    <row r="75" spans="1:14" ht="29" x14ac:dyDescent="0.35">
      <c r="A75" s="152" t="s">
        <v>378</v>
      </c>
      <c r="B75" s="153">
        <v>44863</v>
      </c>
      <c r="C75" s="152" t="s">
        <v>366</v>
      </c>
      <c r="D75" s="152" t="s">
        <v>167</v>
      </c>
      <c r="E75" s="155" t="s">
        <v>359</v>
      </c>
      <c r="F75" s="152" t="s">
        <v>367</v>
      </c>
      <c r="G75" s="152" t="s">
        <v>361</v>
      </c>
      <c r="H75" s="152" t="s">
        <v>368</v>
      </c>
      <c r="I75" s="155" t="s">
        <v>136</v>
      </c>
      <c r="J75" s="160" t="s">
        <v>368</v>
      </c>
      <c r="K75" s="156">
        <v>27.77</v>
      </c>
      <c r="L75" s="165" t="s">
        <v>362</v>
      </c>
      <c r="M75" s="165" t="s">
        <v>152</v>
      </c>
      <c r="N75" s="198" t="s">
        <v>293</v>
      </c>
    </row>
    <row r="76" spans="1:14" ht="29" x14ac:dyDescent="0.35">
      <c r="A76" s="152" t="s">
        <v>378</v>
      </c>
      <c r="B76" s="153">
        <v>44877</v>
      </c>
      <c r="C76" s="154" t="s">
        <v>369</v>
      </c>
      <c r="D76" s="152" t="s">
        <v>167</v>
      </c>
      <c r="E76" s="155" t="s">
        <v>359</v>
      </c>
      <c r="F76" s="152" t="s">
        <v>370</v>
      </c>
      <c r="G76" s="152" t="s">
        <v>361</v>
      </c>
      <c r="H76" s="152" t="s">
        <v>368</v>
      </c>
      <c r="I76" s="155" t="s">
        <v>136</v>
      </c>
      <c r="J76" s="160" t="s">
        <v>368</v>
      </c>
      <c r="K76" s="156">
        <v>27.77</v>
      </c>
      <c r="L76" s="165" t="s">
        <v>362</v>
      </c>
      <c r="M76" s="165" t="s">
        <v>152</v>
      </c>
      <c r="N76" s="198" t="s">
        <v>293</v>
      </c>
    </row>
    <row r="77" spans="1:14" ht="29" x14ac:dyDescent="0.35">
      <c r="A77" s="152" t="s">
        <v>378</v>
      </c>
      <c r="B77" s="153">
        <v>44891</v>
      </c>
      <c r="C77" s="154" t="s">
        <v>371</v>
      </c>
      <c r="D77" s="155" t="s">
        <v>167</v>
      </c>
      <c r="E77" s="155" t="s">
        <v>359</v>
      </c>
      <c r="F77" s="152" t="s">
        <v>372</v>
      </c>
      <c r="G77" s="152" t="s">
        <v>361</v>
      </c>
      <c r="H77" s="151"/>
      <c r="I77" s="155" t="s">
        <v>136</v>
      </c>
      <c r="J77" s="151"/>
      <c r="K77" s="156">
        <v>27.77</v>
      </c>
      <c r="L77" s="165" t="s">
        <v>362</v>
      </c>
      <c r="M77" s="165" t="s">
        <v>152</v>
      </c>
      <c r="N77" s="198" t="s">
        <v>293</v>
      </c>
    </row>
    <row r="78" spans="1:14" ht="29" x14ac:dyDescent="0.35">
      <c r="A78" s="152" t="s">
        <v>378</v>
      </c>
      <c r="B78" s="153">
        <v>44905</v>
      </c>
      <c r="C78" s="152" t="s">
        <v>373</v>
      </c>
      <c r="D78" s="155" t="s">
        <v>167</v>
      </c>
      <c r="E78" s="155" t="s">
        <v>359</v>
      </c>
      <c r="F78" s="152" t="s">
        <v>374</v>
      </c>
      <c r="G78" s="152" t="s">
        <v>361</v>
      </c>
      <c r="H78" s="151"/>
      <c r="I78" s="155" t="s">
        <v>136</v>
      </c>
      <c r="J78" s="151"/>
      <c r="K78" s="156">
        <v>27.77</v>
      </c>
      <c r="L78" s="165" t="s">
        <v>362</v>
      </c>
      <c r="M78" s="165" t="s">
        <v>152</v>
      </c>
      <c r="N78" s="198" t="s">
        <v>293</v>
      </c>
    </row>
    <row r="79" spans="1:14" ht="29" x14ac:dyDescent="0.35">
      <c r="A79" s="152" t="s">
        <v>378</v>
      </c>
      <c r="B79" s="153">
        <v>44919</v>
      </c>
      <c r="C79" s="152" t="s">
        <v>375</v>
      </c>
      <c r="D79" s="155" t="s">
        <v>167</v>
      </c>
      <c r="E79" s="155" t="s">
        <v>359</v>
      </c>
      <c r="F79" s="152" t="s">
        <v>376</v>
      </c>
      <c r="G79" s="152" t="s">
        <v>361</v>
      </c>
      <c r="H79" s="151"/>
      <c r="I79" s="155" t="s">
        <v>136</v>
      </c>
      <c r="J79" s="151"/>
      <c r="K79" s="156">
        <v>27.77</v>
      </c>
      <c r="L79" s="165" t="s">
        <v>362</v>
      </c>
      <c r="M79" s="165" t="s">
        <v>152</v>
      </c>
      <c r="N79" s="198" t="s">
        <v>293</v>
      </c>
    </row>
    <row r="80" spans="1:14" ht="29" x14ac:dyDescent="0.35">
      <c r="A80" s="152" t="s">
        <v>379</v>
      </c>
      <c r="B80" s="153">
        <v>44835</v>
      </c>
      <c r="C80" s="152" t="s">
        <v>358</v>
      </c>
      <c r="D80" s="155" t="s">
        <v>167</v>
      </c>
      <c r="E80" s="155" t="s">
        <v>359</v>
      </c>
      <c r="F80" s="152" t="s">
        <v>360</v>
      </c>
      <c r="G80" s="152" t="s">
        <v>361</v>
      </c>
      <c r="H80" s="151"/>
      <c r="I80" s="155" t="s">
        <v>136</v>
      </c>
      <c r="J80" s="151"/>
      <c r="K80" s="156">
        <v>277.60000000000002</v>
      </c>
      <c r="L80" s="165" t="s">
        <v>362</v>
      </c>
      <c r="M80" s="165" t="s">
        <v>152</v>
      </c>
      <c r="N80" s="198" t="s">
        <v>293</v>
      </c>
    </row>
    <row r="81" spans="1:14" ht="29" x14ac:dyDescent="0.35">
      <c r="A81" s="152" t="s">
        <v>379</v>
      </c>
      <c r="B81" s="153">
        <v>44835</v>
      </c>
      <c r="C81" s="152" t="s">
        <v>358</v>
      </c>
      <c r="D81" s="155" t="s">
        <v>167</v>
      </c>
      <c r="E81" s="155" t="s">
        <v>359</v>
      </c>
      <c r="F81" s="152" t="s">
        <v>360</v>
      </c>
      <c r="G81" s="152" t="s">
        <v>363</v>
      </c>
      <c r="H81" s="151"/>
      <c r="I81" s="155" t="s">
        <v>136</v>
      </c>
      <c r="J81" s="151"/>
      <c r="K81" s="156">
        <v>91.79</v>
      </c>
      <c r="L81" s="165" t="s">
        <v>362</v>
      </c>
      <c r="M81" s="165" t="s">
        <v>152</v>
      </c>
      <c r="N81" s="198" t="s">
        <v>293</v>
      </c>
    </row>
    <row r="82" spans="1:14" ht="29" x14ac:dyDescent="0.35">
      <c r="A82" s="152" t="s">
        <v>379</v>
      </c>
      <c r="B82" s="153">
        <v>44849</v>
      </c>
      <c r="C82" s="152" t="s">
        <v>364</v>
      </c>
      <c r="D82" s="155" t="s">
        <v>167</v>
      </c>
      <c r="E82" s="155" t="s">
        <v>359</v>
      </c>
      <c r="F82" s="152" t="s">
        <v>365</v>
      </c>
      <c r="G82" s="152" t="s">
        <v>363</v>
      </c>
      <c r="H82" s="152"/>
      <c r="I82" s="152" t="s">
        <v>136</v>
      </c>
      <c r="J82" s="160" t="s">
        <v>368</v>
      </c>
      <c r="K82" s="156">
        <v>88.36</v>
      </c>
      <c r="L82" s="165" t="s">
        <v>362</v>
      </c>
      <c r="M82" s="165" t="s">
        <v>152</v>
      </c>
      <c r="N82" s="198" t="s">
        <v>293</v>
      </c>
    </row>
    <row r="83" spans="1:14" ht="29" x14ac:dyDescent="0.35">
      <c r="A83" s="152" t="s">
        <v>379</v>
      </c>
      <c r="B83" s="153">
        <v>44849</v>
      </c>
      <c r="C83" s="152" t="s">
        <v>364</v>
      </c>
      <c r="D83" s="155" t="s">
        <v>167</v>
      </c>
      <c r="E83" s="155" t="s">
        <v>359</v>
      </c>
      <c r="F83" s="152" t="s">
        <v>365</v>
      </c>
      <c r="G83" s="152" t="s">
        <v>361</v>
      </c>
      <c r="H83" s="152" t="s">
        <v>368</v>
      </c>
      <c r="I83" s="152" t="s">
        <v>136</v>
      </c>
      <c r="J83" s="160" t="s">
        <v>368</v>
      </c>
      <c r="K83" s="156">
        <v>277.60000000000002</v>
      </c>
      <c r="L83" s="165" t="s">
        <v>362</v>
      </c>
      <c r="M83" s="165" t="s">
        <v>152</v>
      </c>
      <c r="N83" s="198" t="s">
        <v>293</v>
      </c>
    </row>
    <row r="84" spans="1:14" ht="29" x14ac:dyDescent="0.35">
      <c r="A84" s="152" t="s">
        <v>379</v>
      </c>
      <c r="B84" s="153">
        <v>44863</v>
      </c>
      <c r="C84" s="154" t="s">
        <v>366</v>
      </c>
      <c r="D84" s="155" t="s">
        <v>167</v>
      </c>
      <c r="E84" s="155" t="s">
        <v>359</v>
      </c>
      <c r="F84" s="152" t="s">
        <v>367</v>
      </c>
      <c r="G84" s="152" t="s">
        <v>361</v>
      </c>
      <c r="H84" s="151"/>
      <c r="I84" s="152" t="s">
        <v>136</v>
      </c>
      <c r="J84" s="151"/>
      <c r="K84" s="156">
        <v>277.58999999999997</v>
      </c>
      <c r="L84" s="165" t="s">
        <v>362</v>
      </c>
      <c r="M84" s="165" t="s">
        <v>152</v>
      </c>
      <c r="N84" s="198" t="s">
        <v>293</v>
      </c>
    </row>
    <row r="85" spans="1:14" ht="29" x14ac:dyDescent="0.35">
      <c r="A85" s="152" t="s">
        <v>379</v>
      </c>
      <c r="B85" s="153">
        <v>44863</v>
      </c>
      <c r="C85" s="154" t="s">
        <v>366</v>
      </c>
      <c r="D85" s="155" t="s">
        <v>167</v>
      </c>
      <c r="E85" s="155" t="s">
        <v>359</v>
      </c>
      <c r="F85" s="152" t="s">
        <v>367</v>
      </c>
      <c r="G85" s="152" t="s">
        <v>363</v>
      </c>
      <c r="H85" s="151"/>
      <c r="I85" s="152" t="s">
        <v>136</v>
      </c>
      <c r="J85" s="151"/>
      <c r="K85" s="156">
        <v>50.49</v>
      </c>
      <c r="L85" s="165" t="s">
        <v>362</v>
      </c>
      <c r="M85" s="165" t="s">
        <v>152</v>
      </c>
      <c r="N85" s="198" t="s">
        <v>293</v>
      </c>
    </row>
    <row r="86" spans="1:14" ht="29" x14ac:dyDescent="0.35">
      <c r="A86" s="152" t="s">
        <v>379</v>
      </c>
      <c r="B86" s="153">
        <v>44877</v>
      </c>
      <c r="C86" s="152" t="s">
        <v>369</v>
      </c>
      <c r="D86" s="155" t="s">
        <v>167</v>
      </c>
      <c r="E86" s="155" t="s">
        <v>359</v>
      </c>
      <c r="F86" s="152" t="s">
        <v>370</v>
      </c>
      <c r="G86" s="152" t="s">
        <v>363</v>
      </c>
      <c r="H86" s="151"/>
      <c r="I86" s="152" t="s">
        <v>136</v>
      </c>
      <c r="J86" s="151"/>
      <c r="K86" s="156">
        <v>91.8</v>
      </c>
      <c r="L86" s="165" t="s">
        <v>362</v>
      </c>
      <c r="M86" s="165" t="s">
        <v>152</v>
      </c>
      <c r="N86" s="198" t="s">
        <v>293</v>
      </c>
    </row>
    <row r="87" spans="1:14" ht="29" x14ac:dyDescent="0.35">
      <c r="A87" s="152" t="s">
        <v>379</v>
      </c>
      <c r="B87" s="153">
        <v>44877</v>
      </c>
      <c r="C87" s="152" t="s">
        <v>369</v>
      </c>
      <c r="D87" s="155" t="s">
        <v>167</v>
      </c>
      <c r="E87" s="155" t="s">
        <v>359</v>
      </c>
      <c r="F87" s="152" t="s">
        <v>370</v>
      </c>
      <c r="G87" s="152" t="s">
        <v>361</v>
      </c>
      <c r="H87" s="151"/>
      <c r="I87" s="152" t="s">
        <v>136</v>
      </c>
      <c r="J87" s="151"/>
      <c r="K87" s="156">
        <v>277.61</v>
      </c>
      <c r="L87" s="165" t="s">
        <v>362</v>
      </c>
      <c r="M87" s="165" t="s">
        <v>152</v>
      </c>
      <c r="N87" s="198" t="s">
        <v>293</v>
      </c>
    </row>
    <row r="88" spans="1:14" ht="29" x14ac:dyDescent="0.35">
      <c r="A88" s="152" t="s">
        <v>379</v>
      </c>
      <c r="B88" s="153">
        <v>44891</v>
      </c>
      <c r="C88" s="152" t="s">
        <v>371</v>
      </c>
      <c r="D88" s="155" t="s">
        <v>167</v>
      </c>
      <c r="E88" s="155" t="s">
        <v>359</v>
      </c>
      <c r="F88" s="152" t="s">
        <v>372</v>
      </c>
      <c r="G88" s="152" t="s">
        <v>363</v>
      </c>
      <c r="H88" s="151"/>
      <c r="I88" s="152" t="s">
        <v>136</v>
      </c>
      <c r="J88" s="151"/>
      <c r="K88" s="156">
        <v>68.849999999999994</v>
      </c>
      <c r="L88" s="165" t="s">
        <v>362</v>
      </c>
      <c r="M88" s="165" t="s">
        <v>152</v>
      </c>
      <c r="N88" s="198" t="s">
        <v>293</v>
      </c>
    </row>
    <row r="89" spans="1:14" ht="29" x14ac:dyDescent="0.35">
      <c r="A89" s="152" t="s">
        <v>379</v>
      </c>
      <c r="B89" s="153">
        <v>44891</v>
      </c>
      <c r="C89" s="152" t="s">
        <v>371</v>
      </c>
      <c r="D89" s="155" t="s">
        <v>167</v>
      </c>
      <c r="E89" s="155" t="s">
        <v>359</v>
      </c>
      <c r="F89" s="152" t="s">
        <v>372</v>
      </c>
      <c r="G89" s="152" t="s">
        <v>361</v>
      </c>
      <c r="H89" s="151"/>
      <c r="I89" s="152" t="s">
        <v>136</v>
      </c>
      <c r="J89" s="151"/>
      <c r="K89" s="156">
        <v>277.60000000000002</v>
      </c>
      <c r="L89" s="165" t="s">
        <v>362</v>
      </c>
      <c r="M89" s="165" t="s">
        <v>152</v>
      </c>
      <c r="N89" s="198" t="s">
        <v>293</v>
      </c>
    </row>
    <row r="90" spans="1:14" ht="29" x14ac:dyDescent="0.35">
      <c r="A90" s="152" t="s">
        <v>379</v>
      </c>
      <c r="B90" s="153">
        <v>44905</v>
      </c>
      <c r="C90" s="154" t="s">
        <v>373</v>
      </c>
      <c r="D90" s="155" t="s">
        <v>167</v>
      </c>
      <c r="E90" s="155" t="s">
        <v>359</v>
      </c>
      <c r="F90" s="152" t="s">
        <v>374</v>
      </c>
      <c r="G90" s="152" t="s">
        <v>363</v>
      </c>
      <c r="H90" s="152" t="s">
        <v>368</v>
      </c>
      <c r="I90" s="152" t="s">
        <v>136</v>
      </c>
      <c r="J90" s="160" t="s">
        <v>368</v>
      </c>
      <c r="K90" s="156">
        <v>53.93</v>
      </c>
      <c r="L90" s="165" t="s">
        <v>362</v>
      </c>
      <c r="M90" s="165" t="s">
        <v>152</v>
      </c>
      <c r="N90" s="198" t="s">
        <v>293</v>
      </c>
    </row>
    <row r="91" spans="1:14" ht="29" x14ac:dyDescent="0.35">
      <c r="A91" s="152" t="s">
        <v>379</v>
      </c>
      <c r="B91" s="153">
        <v>44905</v>
      </c>
      <c r="C91" s="154" t="s">
        <v>373</v>
      </c>
      <c r="D91" s="155" t="s">
        <v>167</v>
      </c>
      <c r="E91" s="155" t="s">
        <v>359</v>
      </c>
      <c r="F91" s="152" t="s">
        <v>374</v>
      </c>
      <c r="G91" s="152" t="s">
        <v>361</v>
      </c>
      <c r="H91" s="152"/>
      <c r="I91" s="152" t="s">
        <v>136</v>
      </c>
      <c r="J91" s="152"/>
      <c r="K91" s="156">
        <v>277.60000000000002</v>
      </c>
      <c r="L91" s="165" t="s">
        <v>362</v>
      </c>
      <c r="M91" s="165" t="s">
        <v>152</v>
      </c>
      <c r="N91" s="198" t="s">
        <v>293</v>
      </c>
    </row>
    <row r="92" spans="1:14" ht="29" x14ac:dyDescent="0.35">
      <c r="A92" s="152" t="s">
        <v>379</v>
      </c>
      <c r="B92" s="153">
        <v>44919</v>
      </c>
      <c r="C92" s="154" t="s">
        <v>375</v>
      </c>
      <c r="D92" s="155" t="s">
        <v>167</v>
      </c>
      <c r="E92" s="155" t="s">
        <v>359</v>
      </c>
      <c r="F92" s="152" t="s">
        <v>376</v>
      </c>
      <c r="G92" s="152" t="s">
        <v>361</v>
      </c>
      <c r="H92" s="159"/>
      <c r="I92" s="152" t="s">
        <v>136</v>
      </c>
      <c r="J92" s="151"/>
      <c r="K92" s="156">
        <v>277.16000000000003</v>
      </c>
      <c r="L92" s="165" t="s">
        <v>362</v>
      </c>
      <c r="M92" s="165" t="s">
        <v>152</v>
      </c>
      <c r="N92" s="198" t="s">
        <v>293</v>
      </c>
    </row>
    <row r="93" spans="1:14" ht="29" x14ac:dyDescent="0.35">
      <c r="A93" s="152" t="s">
        <v>379</v>
      </c>
      <c r="B93" s="153">
        <v>44919</v>
      </c>
      <c r="C93" s="154" t="s">
        <v>375</v>
      </c>
      <c r="D93" s="155" t="s">
        <v>167</v>
      </c>
      <c r="E93" s="155" t="s">
        <v>359</v>
      </c>
      <c r="F93" s="152" t="s">
        <v>376</v>
      </c>
      <c r="G93" s="152" t="s">
        <v>363</v>
      </c>
      <c r="H93" s="152"/>
      <c r="I93" s="152" t="s">
        <v>136</v>
      </c>
      <c r="J93" s="151"/>
      <c r="K93" s="156">
        <v>67.7</v>
      </c>
      <c r="L93" s="165" t="s">
        <v>362</v>
      </c>
      <c r="M93" s="165" t="s">
        <v>152</v>
      </c>
      <c r="N93" s="198" t="s">
        <v>293</v>
      </c>
    </row>
    <row r="94" spans="1:14" ht="29" x14ac:dyDescent="0.35">
      <c r="A94" s="152" t="s">
        <v>380</v>
      </c>
      <c r="B94" s="153">
        <v>44835</v>
      </c>
      <c r="C94" s="154" t="s">
        <v>358</v>
      </c>
      <c r="D94" s="155" t="s">
        <v>167</v>
      </c>
      <c r="E94" s="155" t="s">
        <v>359</v>
      </c>
      <c r="F94" s="152" t="s">
        <v>360</v>
      </c>
      <c r="G94" s="152" t="s">
        <v>361</v>
      </c>
      <c r="H94" s="152"/>
      <c r="I94" s="152" t="s">
        <v>136</v>
      </c>
      <c r="J94" s="151"/>
      <c r="K94" s="156">
        <v>244.22</v>
      </c>
      <c r="L94" s="165" t="s">
        <v>362</v>
      </c>
      <c r="M94" s="165" t="s">
        <v>152</v>
      </c>
      <c r="N94" s="198" t="s">
        <v>293</v>
      </c>
    </row>
    <row r="95" spans="1:14" ht="29" x14ac:dyDescent="0.35">
      <c r="A95" s="152" t="s">
        <v>380</v>
      </c>
      <c r="B95" s="153">
        <v>44835</v>
      </c>
      <c r="C95" s="154" t="s">
        <v>358</v>
      </c>
      <c r="D95" s="155" t="s">
        <v>167</v>
      </c>
      <c r="E95" s="155" t="s">
        <v>359</v>
      </c>
      <c r="F95" s="152" t="s">
        <v>360</v>
      </c>
      <c r="G95" s="152" t="s">
        <v>363</v>
      </c>
      <c r="H95" s="152"/>
      <c r="I95" s="152" t="s">
        <v>136</v>
      </c>
      <c r="J95" s="152"/>
      <c r="K95" s="156">
        <v>80.760000000000005</v>
      </c>
      <c r="L95" s="165" t="s">
        <v>362</v>
      </c>
      <c r="M95" s="165" t="s">
        <v>152</v>
      </c>
      <c r="N95" s="198" t="s">
        <v>293</v>
      </c>
    </row>
    <row r="96" spans="1:14" ht="29" x14ac:dyDescent="0.35">
      <c r="A96" s="152" t="s">
        <v>380</v>
      </c>
      <c r="B96" s="153">
        <v>44849</v>
      </c>
      <c r="C96" s="154" t="s">
        <v>364</v>
      </c>
      <c r="D96" s="155" t="s">
        <v>167</v>
      </c>
      <c r="E96" s="155" t="s">
        <v>359</v>
      </c>
      <c r="F96" s="152" t="s">
        <v>365</v>
      </c>
      <c r="G96" s="152" t="s">
        <v>363</v>
      </c>
      <c r="H96" s="152"/>
      <c r="I96" s="152" t="s">
        <v>136</v>
      </c>
      <c r="J96" s="154"/>
      <c r="K96" s="156">
        <v>77.73</v>
      </c>
      <c r="L96" s="165" t="s">
        <v>362</v>
      </c>
      <c r="M96" s="165" t="s">
        <v>152</v>
      </c>
      <c r="N96" s="198" t="s">
        <v>293</v>
      </c>
    </row>
    <row r="97" spans="1:14" ht="29" x14ac:dyDescent="0.35">
      <c r="A97" s="152" t="s">
        <v>380</v>
      </c>
      <c r="B97" s="153">
        <v>44849</v>
      </c>
      <c r="C97" s="154" t="s">
        <v>364</v>
      </c>
      <c r="D97" s="155" t="s">
        <v>167</v>
      </c>
      <c r="E97" s="155" t="s">
        <v>359</v>
      </c>
      <c r="F97" s="152" t="s">
        <v>365</v>
      </c>
      <c r="G97" s="152" t="s">
        <v>361</v>
      </c>
      <c r="H97" s="159"/>
      <c r="I97" s="152" t="s">
        <v>136</v>
      </c>
      <c r="J97" s="151"/>
      <c r="K97" s="156">
        <v>244.22</v>
      </c>
      <c r="L97" s="165" t="s">
        <v>362</v>
      </c>
      <c r="M97" s="165" t="s">
        <v>152</v>
      </c>
      <c r="N97" s="198" t="s">
        <v>293</v>
      </c>
    </row>
    <row r="98" spans="1:14" ht="29" x14ac:dyDescent="0.35">
      <c r="A98" s="152" t="s">
        <v>380</v>
      </c>
      <c r="B98" s="153">
        <v>44863</v>
      </c>
      <c r="C98" s="154" t="s">
        <v>366</v>
      </c>
      <c r="D98" s="155" t="s">
        <v>167</v>
      </c>
      <c r="E98" s="155" t="s">
        <v>359</v>
      </c>
      <c r="F98" s="152" t="s">
        <v>367</v>
      </c>
      <c r="G98" s="152" t="s">
        <v>361</v>
      </c>
      <c r="H98" s="152"/>
      <c r="I98" s="152" t="s">
        <v>136</v>
      </c>
      <c r="J98" s="151"/>
      <c r="K98" s="156">
        <v>244.22</v>
      </c>
      <c r="L98" s="165" t="s">
        <v>362</v>
      </c>
      <c r="M98" s="165" t="s">
        <v>152</v>
      </c>
      <c r="N98" s="198" t="s">
        <v>293</v>
      </c>
    </row>
    <row r="99" spans="1:14" ht="29" x14ac:dyDescent="0.35">
      <c r="A99" s="152" t="s">
        <v>380</v>
      </c>
      <c r="B99" s="153">
        <v>44863</v>
      </c>
      <c r="C99" s="154" t="s">
        <v>366</v>
      </c>
      <c r="D99" s="155" t="s">
        <v>167</v>
      </c>
      <c r="E99" s="155" t="s">
        <v>359</v>
      </c>
      <c r="F99" s="152" t="s">
        <v>367</v>
      </c>
      <c r="G99" s="152" t="s">
        <v>363</v>
      </c>
      <c r="H99" s="152"/>
      <c r="I99" s="152" t="s">
        <v>136</v>
      </c>
      <c r="J99" s="151"/>
      <c r="K99" s="156">
        <v>44.42</v>
      </c>
      <c r="L99" s="165" t="s">
        <v>362</v>
      </c>
      <c r="M99" s="165" t="s">
        <v>152</v>
      </c>
      <c r="N99" s="198" t="s">
        <v>293</v>
      </c>
    </row>
    <row r="100" spans="1:14" ht="29" x14ac:dyDescent="0.35">
      <c r="A100" s="152" t="s">
        <v>380</v>
      </c>
      <c r="B100" s="153">
        <v>44877</v>
      </c>
      <c r="C100" s="154" t="s">
        <v>369</v>
      </c>
      <c r="D100" s="155" t="s">
        <v>167</v>
      </c>
      <c r="E100" s="155" t="s">
        <v>359</v>
      </c>
      <c r="F100" s="152" t="s">
        <v>370</v>
      </c>
      <c r="G100" s="152" t="s">
        <v>363</v>
      </c>
      <c r="H100" s="152"/>
      <c r="I100" s="152" t="s">
        <v>136</v>
      </c>
      <c r="J100" s="151"/>
      <c r="K100" s="156">
        <v>80.760000000000005</v>
      </c>
      <c r="L100" s="165" t="s">
        <v>362</v>
      </c>
      <c r="M100" s="165" t="s">
        <v>152</v>
      </c>
      <c r="N100" s="198" t="s">
        <v>293</v>
      </c>
    </row>
    <row r="101" spans="1:14" ht="29" x14ac:dyDescent="0.35">
      <c r="A101" s="152" t="s">
        <v>380</v>
      </c>
      <c r="B101" s="153">
        <v>44877</v>
      </c>
      <c r="C101" s="154" t="s">
        <v>369</v>
      </c>
      <c r="D101" s="155" t="s">
        <v>167</v>
      </c>
      <c r="E101" s="155" t="s">
        <v>359</v>
      </c>
      <c r="F101" s="152" t="s">
        <v>370</v>
      </c>
      <c r="G101" s="152" t="s">
        <v>361</v>
      </c>
      <c r="H101" s="152"/>
      <c r="I101" s="152" t="s">
        <v>136</v>
      </c>
      <c r="J101" s="151"/>
      <c r="K101" s="156">
        <v>244.22</v>
      </c>
      <c r="L101" s="165" t="s">
        <v>362</v>
      </c>
      <c r="M101" s="165" t="s">
        <v>152</v>
      </c>
      <c r="N101" s="198" t="s">
        <v>293</v>
      </c>
    </row>
    <row r="102" spans="1:14" ht="29" x14ac:dyDescent="0.35">
      <c r="A102" s="152" t="s">
        <v>380</v>
      </c>
      <c r="B102" s="153">
        <v>44891</v>
      </c>
      <c r="C102" s="154" t="s">
        <v>371</v>
      </c>
      <c r="D102" s="155" t="s">
        <v>167</v>
      </c>
      <c r="E102" s="155" t="s">
        <v>359</v>
      </c>
      <c r="F102" s="152" t="s">
        <v>372</v>
      </c>
      <c r="G102" s="152" t="s">
        <v>363</v>
      </c>
      <c r="H102" s="152"/>
      <c r="I102" s="152" t="s">
        <v>136</v>
      </c>
      <c r="J102" s="151"/>
      <c r="K102" s="156">
        <v>60.57</v>
      </c>
      <c r="L102" s="165" t="s">
        <v>362</v>
      </c>
      <c r="M102" s="165" t="s">
        <v>152</v>
      </c>
      <c r="N102" s="198" t="s">
        <v>293</v>
      </c>
    </row>
    <row r="103" spans="1:14" ht="29" x14ac:dyDescent="0.35">
      <c r="A103" s="152" t="s">
        <v>380</v>
      </c>
      <c r="B103" s="153">
        <v>44891</v>
      </c>
      <c r="C103" s="154" t="s">
        <v>371</v>
      </c>
      <c r="D103" s="155" t="s">
        <v>167</v>
      </c>
      <c r="E103" s="155" t="s">
        <v>359</v>
      </c>
      <c r="F103" s="152" t="s">
        <v>372</v>
      </c>
      <c r="G103" s="152" t="s">
        <v>361</v>
      </c>
      <c r="H103" s="151"/>
      <c r="I103" s="152" t="s">
        <v>136</v>
      </c>
      <c r="J103" s="151"/>
      <c r="K103" s="156">
        <v>244.22</v>
      </c>
      <c r="L103" s="165" t="s">
        <v>362</v>
      </c>
      <c r="M103" s="165" t="s">
        <v>152</v>
      </c>
      <c r="N103" s="198" t="s">
        <v>293</v>
      </c>
    </row>
    <row r="104" spans="1:14" ht="29" x14ac:dyDescent="0.35">
      <c r="A104" s="152" t="s">
        <v>380</v>
      </c>
      <c r="B104" s="153">
        <v>44905</v>
      </c>
      <c r="C104" s="154" t="s">
        <v>373</v>
      </c>
      <c r="D104" s="155" t="s">
        <v>167</v>
      </c>
      <c r="E104" s="155" t="s">
        <v>359</v>
      </c>
      <c r="F104" s="152" t="s">
        <v>374</v>
      </c>
      <c r="G104" s="152" t="s">
        <v>363</v>
      </c>
      <c r="H104" s="151"/>
      <c r="I104" s="152" t="s">
        <v>136</v>
      </c>
      <c r="J104" s="151"/>
      <c r="K104" s="156">
        <v>47.45</v>
      </c>
      <c r="L104" s="165" t="s">
        <v>362</v>
      </c>
      <c r="M104" s="165" t="s">
        <v>152</v>
      </c>
      <c r="N104" s="198" t="s">
        <v>293</v>
      </c>
    </row>
    <row r="105" spans="1:14" ht="29" x14ac:dyDescent="0.35">
      <c r="A105" s="152" t="s">
        <v>380</v>
      </c>
      <c r="B105" s="153">
        <v>44905</v>
      </c>
      <c r="C105" s="154" t="s">
        <v>373</v>
      </c>
      <c r="D105" s="155" t="s">
        <v>167</v>
      </c>
      <c r="E105" s="155" t="s">
        <v>359</v>
      </c>
      <c r="F105" s="152" t="s">
        <v>374</v>
      </c>
      <c r="G105" s="152" t="s">
        <v>361</v>
      </c>
      <c r="H105" s="152" t="s">
        <v>368</v>
      </c>
      <c r="I105" s="152" t="s">
        <v>136</v>
      </c>
      <c r="J105" s="152" t="s">
        <v>368</v>
      </c>
      <c r="K105" s="156">
        <v>244.22</v>
      </c>
      <c r="L105" s="165" t="s">
        <v>362</v>
      </c>
      <c r="M105" s="165" t="s">
        <v>152</v>
      </c>
      <c r="N105" s="198" t="s">
        <v>293</v>
      </c>
    </row>
    <row r="106" spans="1:14" ht="29" x14ac:dyDescent="0.35">
      <c r="A106" s="152" t="s">
        <v>380</v>
      </c>
      <c r="B106" s="153">
        <v>44919</v>
      </c>
      <c r="C106" s="154" t="s">
        <v>375</v>
      </c>
      <c r="D106" s="155" t="s">
        <v>167</v>
      </c>
      <c r="E106" s="155" t="s">
        <v>359</v>
      </c>
      <c r="F106" s="154" t="s">
        <v>375</v>
      </c>
      <c r="G106" s="152" t="s">
        <v>363</v>
      </c>
      <c r="H106" s="152"/>
      <c r="I106" s="152" t="s">
        <v>136</v>
      </c>
      <c r="J106" s="154"/>
      <c r="K106" s="156">
        <v>45.58</v>
      </c>
      <c r="L106" s="165" t="s">
        <v>362</v>
      </c>
      <c r="M106" s="165" t="s">
        <v>152</v>
      </c>
      <c r="N106" s="198" t="s">
        <v>293</v>
      </c>
    </row>
    <row r="107" spans="1:14" ht="29" x14ac:dyDescent="0.35">
      <c r="A107" s="152" t="s">
        <v>380</v>
      </c>
      <c r="B107" s="153">
        <v>44919</v>
      </c>
      <c r="C107" s="154" t="s">
        <v>375</v>
      </c>
      <c r="D107" s="155" t="s">
        <v>167</v>
      </c>
      <c r="E107" s="155" t="s">
        <v>359</v>
      </c>
      <c r="F107" s="154" t="s">
        <v>375</v>
      </c>
      <c r="G107" s="152" t="s">
        <v>361</v>
      </c>
      <c r="H107" s="159"/>
      <c r="I107" s="152" t="s">
        <v>136</v>
      </c>
      <c r="J107" s="151"/>
      <c r="K107" s="156">
        <v>186.58</v>
      </c>
      <c r="L107" s="165" t="s">
        <v>362</v>
      </c>
      <c r="M107" s="165" t="s">
        <v>152</v>
      </c>
      <c r="N107" s="198" t="s">
        <v>293</v>
      </c>
    </row>
    <row r="108" spans="1:14" ht="43.5" x14ac:dyDescent="0.35">
      <c r="A108" s="152" t="s">
        <v>381</v>
      </c>
      <c r="B108" s="153">
        <v>44895</v>
      </c>
      <c r="C108" s="152" t="s">
        <v>382</v>
      </c>
      <c r="D108" s="155" t="s">
        <v>167</v>
      </c>
      <c r="E108" s="155" t="s">
        <v>168</v>
      </c>
      <c r="F108" s="152" t="s">
        <v>383</v>
      </c>
      <c r="G108" s="152" t="s">
        <v>384</v>
      </c>
      <c r="H108" s="152" t="s">
        <v>385</v>
      </c>
      <c r="I108" s="152" t="s">
        <v>209</v>
      </c>
      <c r="J108" s="151"/>
      <c r="K108" s="171">
        <v>100857.4</v>
      </c>
      <c r="L108" s="165" t="s">
        <v>362</v>
      </c>
      <c r="M108" s="165" t="s">
        <v>66</v>
      </c>
      <c r="N108" s="198" t="s">
        <v>291</v>
      </c>
    </row>
    <row r="109" spans="1:14" ht="43.5" x14ac:dyDescent="0.35">
      <c r="A109" s="152" t="s">
        <v>381</v>
      </c>
      <c r="B109" s="153">
        <v>44895</v>
      </c>
      <c r="C109" s="152" t="s">
        <v>382</v>
      </c>
      <c r="D109" s="155" t="s">
        <v>167</v>
      </c>
      <c r="E109" s="155" t="s">
        <v>168</v>
      </c>
      <c r="F109" s="154" t="s">
        <v>386</v>
      </c>
      <c r="G109" s="152" t="s">
        <v>384</v>
      </c>
      <c r="H109" s="152" t="s">
        <v>387</v>
      </c>
      <c r="I109" s="152" t="s">
        <v>209</v>
      </c>
      <c r="J109" s="151"/>
      <c r="K109" s="174">
        <v>63093.5</v>
      </c>
      <c r="L109" s="165" t="s">
        <v>362</v>
      </c>
      <c r="M109" s="165" t="s">
        <v>66</v>
      </c>
      <c r="N109" s="198" t="s">
        <v>291</v>
      </c>
    </row>
    <row r="110" spans="1:14" ht="58" x14ac:dyDescent="0.35">
      <c r="A110" s="152" t="s">
        <v>381</v>
      </c>
      <c r="B110" s="153">
        <v>44895</v>
      </c>
      <c r="C110" s="152" t="s">
        <v>388</v>
      </c>
      <c r="D110" s="155" t="s">
        <v>167</v>
      </c>
      <c r="E110" s="155" t="s">
        <v>168</v>
      </c>
      <c r="F110" s="152" t="s">
        <v>389</v>
      </c>
      <c r="G110" s="152"/>
      <c r="H110" s="152"/>
      <c r="I110" s="152" t="s">
        <v>390</v>
      </c>
      <c r="J110" s="152"/>
      <c r="K110" s="157">
        <v>17343.939999999999</v>
      </c>
      <c r="L110" s="165" t="s">
        <v>362</v>
      </c>
      <c r="M110" s="165" t="s">
        <v>391</v>
      </c>
      <c r="N110" s="198" t="s">
        <v>294</v>
      </c>
    </row>
    <row r="111" spans="1:14" ht="72.5" x14ac:dyDescent="0.35">
      <c r="A111" s="152" t="s">
        <v>392</v>
      </c>
      <c r="B111" s="153">
        <v>44895</v>
      </c>
      <c r="C111" s="154" t="s">
        <v>393</v>
      </c>
      <c r="D111" s="155" t="s">
        <v>167</v>
      </c>
      <c r="E111" s="155" t="s">
        <v>168</v>
      </c>
      <c r="F111" s="152" t="s">
        <v>394</v>
      </c>
      <c r="G111" s="160" t="s">
        <v>368</v>
      </c>
      <c r="H111" s="152"/>
      <c r="I111" s="152" t="s">
        <v>390</v>
      </c>
      <c r="J111" s="160" t="s">
        <v>368</v>
      </c>
      <c r="K111" s="156">
        <v>780.23</v>
      </c>
      <c r="L111" s="165" t="s">
        <v>362</v>
      </c>
      <c r="M111" s="165" t="s">
        <v>152</v>
      </c>
      <c r="N111" s="198" t="s">
        <v>293</v>
      </c>
    </row>
    <row r="112" spans="1:14" ht="29" x14ac:dyDescent="0.35">
      <c r="A112" s="188" t="s">
        <v>395</v>
      </c>
      <c r="B112" s="189">
        <v>44896</v>
      </c>
      <c r="C112" s="188" t="s">
        <v>396</v>
      </c>
      <c r="D112" s="190" t="s">
        <v>167</v>
      </c>
      <c r="E112" s="190" t="s">
        <v>168</v>
      </c>
      <c r="F112" s="188" t="s">
        <v>397</v>
      </c>
      <c r="G112" s="191"/>
      <c r="H112" s="191"/>
      <c r="I112" s="188"/>
      <c r="J112" s="191"/>
      <c r="K112" s="199">
        <v>5826</v>
      </c>
      <c r="L112" s="165" t="s">
        <v>362</v>
      </c>
      <c r="M112" s="241" t="s">
        <v>1028</v>
      </c>
      <c r="N112" s="242" t="s">
        <v>1027</v>
      </c>
    </row>
  </sheetData>
  <autoFilter ref="A27:N112" xr:uid="{BAD8E530-C333-4171-A0B2-B8DC49D17993}"/>
  <hyperlinks>
    <hyperlink ref="F28" r:id="rId1" xr:uid="{52EE097F-1EEB-436E-B69E-16E2411A791E}"/>
    <hyperlink ref="F29" r:id="rId2" xr:uid="{019E4A83-4F84-4C73-B6D7-2053A5C78A8A}"/>
    <hyperlink ref="F30" r:id="rId3" xr:uid="{A4C79E3D-2F30-4DF3-97E7-364F2256284E}"/>
    <hyperlink ref="F31" r:id="rId4" xr:uid="{650E887B-FC18-4133-A04C-8CF6B2F62B10}"/>
    <hyperlink ref="F32" r:id="rId5" xr:uid="{CCCFDA94-2D67-42F4-8835-2B133F3D9EB0}"/>
    <hyperlink ref="F33" r:id="rId6" xr:uid="{791FBB1E-EF6A-44BC-85F5-843FF96496BE}"/>
    <hyperlink ref="F34" r:id="rId7" xr:uid="{B5B931FF-85DC-4EEB-98D0-75F2259E04F6}"/>
    <hyperlink ref="F35" r:id="rId8" xr:uid="{C7EC359D-C400-4D4D-820F-6139A2C0C749}"/>
    <hyperlink ref="F36" r:id="rId9" xr:uid="{0AD660CE-E19E-4CA1-B914-A37A008EDFEF}"/>
    <hyperlink ref="F37" r:id="rId10" xr:uid="{BA8630C1-C00C-4A33-8FFE-01405B69BD39}"/>
    <hyperlink ref="F40" r:id="rId11" xr:uid="{B3B72BCF-4F6A-48B1-8D62-217676DE26B8}"/>
    <hyperlink ref="F41" r:id="rId12" xr:uid="{8C5A6AB9-F628-4C07-85C2-DAB1500E8488}"/>
    <hyperlink ref="F42" r:id="rId13" xr:uid="{49A9926C-260A-4F36-B990-0EC71CE01EE1}"/>
    <hyperlink ref="F43" r:id="rId14" xr:uid="{36C230C7-60A0-4B3D-8FDB-06DF101475EC}"/>
    <hyperlink ref="C40" r:id="rId15" xr:uid="{7BB8FA28-9B9F-4F1B-A84C-14F8F2B9EBEF}"/>
    <hyperlink ref="C41" r:id="rId16" xr:uid="{9C96311B-ED11-421D-AD2C-ADAFAC45F5B5}"/>
    <hyperlink ref="C42" r:id="rId17" xr:uid="{41F00DCD-3730-4955-9467-310A127F84AE}"/>
    <hyperlink ref="C43" r:id="rId18" xr:uid="{942F5D18-607A-4F59-9F0D-685E0F810099}"/>
    <hyperlink ref="F52" r:id="rId19" xr:uid="{5FCEDE92-7816-48E5-9197-EA09FE6742C8}"/>
    <hyperlink ref="F53" r:id="rId20" xr:uid="{D69D3230-891E-42F6-B1C2-9F38E5B86A80}"/>
    <hyperlink ref="F54" r:id="rId21" xr:uid="{86D62FE7-112C-449C-921D-3C1A33E08A43}"/>
    <hyperlink ref="F55" r:id="rId22" xr:uid="{0655B036-C693-4B5C-996E-6DB931509CC1}"/>
    <hyperlink ref="F56" r:id="rId23" xr:uid="{E444C4B2-8BE0-4839-A572-8191AF54F5EF}"/>
    <hyperlink ref="F57" r:id="rId24" xr:uid="{E25F1285-97D1-4BA6-9F87-46891AC48705}"/>
    <hyperlink ref="F59" r:id="rId25" xr:uid="{5C83FC5F-6052-4C93-8FE9-AABE0948045E}"/>
    <hyperlink ref="F58" r:id="rId26" xr:uid="{D61A11E9-A21F-4C21-955E-505DA85A6004}"/>
    <hyperlink ref="F60" r:id="rId27" xr:uid="{CB02C599-9AEE-44BA-917E-A34B38F3B2EC}"/>
    <hyperlink ref="F61" r:id="rId28" xr:uid="{C1839271-7E81-40C2-B1C4-4439D52ED7BD}"/>
    <hyperlink ref="F62" r:id="rId29" xr:uid="{1E018A9E-B0F9-4816-A298-83291AAF6F3A}"/>
    <hyperlink ref="F63" r:id="rId30" xr:uid="{5A6D76E9-BA30-40D2-94DF-CFEDBB024052}"/>
    <hyperlink ref="F64" r:id="rId31" xr:uid="{DF542886-62A4-46B6-904B-CC89C1741CEA}"/>
    <hyperlink ref="F65" r:id="rId32" xr:uid="{6CC43665-0439-4C76-8FB2-EFEA73708468}"/>
    <hyperlink ref="F66" r:id="rId33" xr:uid="{7DAEEB25-85BD-4BA7-B3A5-367C3A0D9D21}"/>
    <hyperlink ref="F67" r:id="rId34" xr:uid="{96487130-26A5-4BB9-BBF7-08EAA8757EA4}"/>
    <hyperlink ref="F68" r:id="rId35" xr:uid="{93869713-DABF-434D-A36D-8C96BD47B822}"/>
    <hyperlink ref="F69" r:id="rId36" xr:uid="{1170DF2D-E380-4D43-96C7-0EB493E90A94}"/>
    <hyperlink ref="F70" r:id="rId37" xr:uid="{ED4881AF-3533-4BE4-B90F-D57103D15B42}"/>
    <hyperlink ref="F71" r:id="rId38" xr:uid="{EEE40D34-5118-4F4C-860A-5F1CC8050F8F}"/>
    <hyperlink ref="F72" r:id="rId39" xr:uid="{DF0FE9B3-E048-4EA4-868A-D29021DA72EB}"/>
    <hyperlink ref="F73" r:id="rId40" xr:uid="{B1E1D261-FDCD-4BA0-BB4C-CE78A8F5527D}"/>
    <hyperlink ref="F74" r:id="rId41" xr:uid="{EDA11121-3C84-4E47-AAD8-247128C1E399}"/>
    <hyperlink ref="F75" r:id="rId42" xr:uid="{73AD7C00-DDA4-454B-A9C1-F7AAB493572D}"/>
    <hyperlink ref="F76" r:id="rId43" xr:uid="{79F91C9F-24AB-4FF2-91F7-E495F62F5122}"/>
    <hyperlink ref="F77" r:id="rId44" xr:uid="{F0108335-10DA-48B8-9892-60E7314D6AED}"/>
    <hyperlink ref="F78" r:id="rId45" xr:uid="{959CE531-17C0-4C21-9F46-1F7D9CA51F02}"/>
    <hyperlink ref="F79" r:id="rId46" xr:uid="{86788FB5-9757-4070-A58E-B4C25D52BF86}"/>
    <hyperlink ref="F80" r:id="rId47" xr:uid="{F5144B1F-115E-4389-928A-450DFF9D5AEB}"/>
    <hyperlink ref="F81" r:id="rId48" xr:uid="{B898D811-7A8A-44A3-A1B7-9DAF9987F71B}"/>
    <hyperlink ref="F82" r:id="rId49" xr:uid="{525FB70F-EE7E-4058-AB83-96D4D4A9F4AA}"/>
    <hyperlink ref="F83" r:id="rId50" xr:uid="{DF49ACA1-8854-47E6-8C98-F2A10BCABCAA}"/>
    <hyperlink ref="F84" r:id="rId51" xr:uid="{08E9A9B7-A294-42F3-B622-B11471B6F47B}"/>
    <hyperlink ref="F85" r:id="rId52" xr:uid="{ABC44D03-D32F-428C-916A-B1957030528B}"/>
    <hyperlink ref="F86" r:id="rId53" xr:uid="{E520BF8C-4E70-48FE-8231-A3BF821F52B7}"/>
    <hyperlink ref="F87" r:id="rId54" xr:uid="{D393410A-D469-4112-9450-3AEC7C327AAB}"/>
    <hyperlink ref="F88" r:id="rId55" xr:uid="{EE0987DA-F277-4DA5-91DA-478BA895E603}"/>
    <hyperlink ref="F89" r:id="rId56" xr:uid="{56EAA934-1A7B-40D3-A321-EA9F85A83F11}"/>
    <hyperlink ref="F90" r:id="rId57" xr:uid="{8019603A-E362-497D-9EC2-FBA7F48E5813}"/>
    <hyperlink ref="F91" r:id="rId58" xr:uid="{3C900985-FFD8-4460-882E-B1C070019D2A}"/>
    <hyperlink ref="F92" r:id="rId59" xr:uid="{22E4ADB7-96EC-4F3C-B117-387C861300E4}"/>
    <hyperlink ref="F93" r:id="rId60" xr:uid="{D78F881E-1D5B-4235-9281-CCA9B1917465}"/>
    <hyperlink ref="F94" r:id="rId61" xr:uid="{6B532E1B-CD24-4958-8C25-3D00CBA74F58}"/>
    <hyperlink ref="F95" r:id="rId62" xr:uid="{906BCE33-7D08-4382-8D01-7688AE465C9B}"/>
    <hyperlink ref="F96:F97" r:id="rId63" display="2202222" xr:uid="{7AB43125-A331-49EE-9BEB-5B1A238B2FED}"/>
    <hyperlink ref="F98" r:id="rId64" xr:uid="{65E22E8B-66F6-4834-8D72-8AA23BABD15B}"/>
    <hyperlink ref="F99" r:id="rId65" xr:uid="{B6658C8B-48C8-4674-9E78-A4C2587AF001}"/>
    <hyperlink ref="F100" r:id="rId66" xr:uid="{50780141-5443-4DCA-8BB2-EAC626F652C8}"/>
    <hyperlink ref="F101" r:id="rId67" xr:uid="{B6581DC4-5E22-4517-8845-B2C75594F299}"/>
    <hyperlink ref="F102" r:id="rId68" xr:uid="{5CBDD910-8E39-4DA1-A8CD-E913EDE49336}"/>
    <hyperlink ref="F103" r:id="rId69" xr:uid="{1E45C6B3-E143-45FD-AA09-3571F1197D02}"/>
    <hyperlink ref="F104" r:id="rId70" xr:uid="{FE9B052B-CD96-4EE7-8F72-469D279C0FC0}"/>
    <hyperlink ref="F105" r:id="rId71" xr:uid="{4B592F01-3599-47B1-B1B1-EF2E7238DD73}"/>
    <hyperlink ref="F108" r:id="rId72" xr:uid="{AD1A7AF6-A4FB-4A17-94EF-5DE68EA54D41}"/>
    <hyperlink ref="F109" r:id="rId73" xr:uid="{32A5731D-0F5A-471C-A0ED-55887F2F7E88}"/>
  </hyperlinks>
  <pageMargins left="0.7" right="0.7" top="0.75" bottom="0.75" header="0.3" footer="0.3"/>
  <pageSetup orientation="portrait" horizontalDpi="300" verticalDpi="0" r:id="rId7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4B4044-3182-49DA-8A4E-589CDA129120}">
  <sheetPr>
    <pageSetUpPr fitToPage="1"/>
  </sheetPr>
  <dimension ref="A1:E36"/>
  <sheetViews>
    <sheetView workbookViewId="0">
      <selection activeCell="N295" sqref="N295"/>
    </sheetView>
  </sheetViews>
  <sheetFormatPr defaultRowHeight="14.5" x14ac:dyDescent="0.35"/>
  <cols>
    <col min="1" max="1" width="36.453125" customWidth="1"/>
    <col min="2" max="4" width="14.26953125" bestFit="1" customWidth="1"/>
    <col min="5" max="5" width="108.453125" bestFit="1" customWidth="1"/>
  </cols>
  <sheetData>
    <row r="1" spans="1:5" x14ac:dyDescent="0.35">
      <c r="A1" s="4" t="s">
        <v>0</v>
      </c>
    </row>
    <row r="2" spans="1:5" x14ac:dyDescent="0.35">
      <c r="A2" s="4" t="s">
        <v>109</v>
      </c>
    </row>
    <row r="3" spans="1:5" x14ac:dyDescent="0.35">
      <c r="A3" s="4" t="s">
        <v>2</v>
      </c>
    </row>
    <row r="4" spans="1:5" x14ac:dyDescent="0.35">
      <c r="A4" s="4"/>
    </row>
    <row r="5" spans="1:5" x14ac:dyDescent="0.35">
      <c r="A5" s="142" t="s">
        <v>110</v>
      </c>
    </row>
    <row r="6" spans="1:5" x14ac:dyDescent="0.35">
      <c r="A6" s="119" t="s">
        <v>111</v>
      </c>
      <c r="B6" s="119" t="s">
        <v>112</v>
      </c>
      <c r="C6" s="119" t="s">
        <v>113</v>
      </c>
      <c r="D6" s="119" t="s">
        <v>114</v>
      </c>
      <c r="E6" s="119" t="s">
        <v>115</v>
      </c>
    </row>
    <row r="7" spans="1:5" x14ac:dyDescent="0.35">
      <c r="A7" s="165" t="s">
        <v>116</v>
      </c>
      <c r="B7" s="180">
        <v>49517389.520000003</v>
      </c>
      <c r="C7" s="179">
        <v>15908976.810000001</v>
      </c>
      <c r="D7" s="180">
        <f>B7-C7</f>
        <v>33608412.710000001</v>
      </c>
      <c r="E7" s="165" t="s">
        <v>1023</v>
      </c>
    </row>
    <row r="8" spans="1:5" x14ac:dyDescent="0.35">
      <c r="B8" s="17"/>
      <c r="C8" s="17"/>
      <c r="D8" s="17"/>
    </row>
    <row r="9" spans="1:5" ht="29" x14ac:dyDescent="0.35">
      <c r="A9" s="47" t="s">
        <v>117</v>
      </c>
      <c r="B9" s="48" t="s">
        <v>118</v>
      </c>
      <c r="C9" s="48" t="s">
        <v>119</v>
      </c>
      <c r="D9" s="49" t="s">
        <v>120</v>
      </c>
    </row>
    <row r="10" spans="1:5" x14ac:dyDescent="0.35">
      <c r="A10" s="50">
        <v>44561</v>
      </c>
      <c r="B10" s="2">
        <f>'ARPA Detail for 2021'!L211</f>
        <v>38440437.669999987</v>
      </c>
      <c r="C10" s="2">
        <f>'ARPA Detail for 2021'!M211</f>
        <v>13936886.67</v>
      </c>
      <c r="D10" s="2">
        <f>B10-C10</f>
        <v>24503550.999999985</v>
      </c>
      <c r="E10" t="s">
        <v>121</v>
      </c>
    </row>
    <row r="11" spans="1:5" x14ac:dyDescent="0.35">
      <c r="A11" s="50">
        <v>44651</v>
      </c>
      <c r="B11" s="2">
        <f>'ARPA Detail for 22Q1'!L42</f>
        <v>37428.269999999997</v>
      </c>
      <c r="C11" s="2">
        <f>'ARPA Detail for 22Q1'!M42</f>
        <v>1948080</v>
      </c>
      <c r="D11" s="2">
        <f>B11-C11</f>
        <v>-1910651.73</v>
      </c>
      <c r="E11" t="s">
        <v>122</v>
      </c>
    </row>
    <row r="12" spans="1:5" x14ac:dyDescent="0.35">
      <c r="A12" s="50">
        <v>44742</v>
      </c>
      <c r="B12" s="2">
        <f>'ARPA Detail for 22Q2'!L38</f>
        <v>154010.74000000002</v>
      </c>
      <c r="C12" s="2">
        <f>'ARPA Detail for 22Q2'!M38</f>
        <v>24010.14</v>
      </c>
      <c r="D12" s="2">
        <f>B12-C12</f>
        <v>130000.60000000002</v>
      </c>
      <c r="E12" t="s">
        <v>123</v>
      </c>
    </row>
    <row r="13" spans="1:5" ht="29" x14ac:dyDescent="0.35">
      <c r="A13" s="50">
        <v>44834</v>
      </c>
      <c r="B13" s="2">
        <f>'ARPA Detail for 22Q3'!B34</f>
        <v>1433584.4299999997</v>
      </c>
      <c r="C13" s="2">
        <v>0</v>
      </c>
      <c r="D13" s="2">
        <f>B13-C13</f>
        <v>1433584.4299999997</v>
      </c>
      <c r="E13" s="149" t="s">
        <v>124</v>
      </c>
    </row>
    <row r="14" spans="1:5" x14ac:dyDescent="0.35">
      <c r="A14" s="50">
        <v>44926</v>
      </c>
      <c r="B14" s="2">
        <f>'ARPA Detail for 22Q4'!D23</f>
        <v>9451928.4100000001</v>
      </c>
      <c r="C14" s="2">
        <v>0</v>
      </c>
      <c r="D14" s="2">
        <f>B14-C14</f>
        <v>9451928.4100000001</v>
      </c>
      <c r="E14" s="149" t="s">
        <v>125</v>
      </c>
    </row>
    <row r="15" spans="1:5" x14ac:dyDescent="0.35">
      <c r="A15" s="17"/>
      <c r="B15" s="46">
        <f>SUM(B10:B14)</f>
        <v>49517389.519999996</v>
      </c>
      <c r="C15" s="46">
        <f>SUM(C10:C14)</f>
        <v>15908976.810000001</v>
      </c>
      <c r="D15" s="46">
        <f>SUM(D10:D14)</f>
        <v>33608412.709999986</v>
      </c>
    </row>
    <row r="17" spans="1:5" ht="15" thickBot="1" x14ac:dyDescent="0.4">
      <c r="A17" t="s">
        <v>126</v>
      </c>
      <c r="B17" s="51">
        <f>B7-B15</f>
        <v>0</v>
      </c>
      <c r="C17" s="51">
        <f>C7-C15</f>
        <v>0</v>
      </c>
      <c r="D17" s="51">
        <f>D7-D15</f>
        <v>0</v>
      </c>
    </row>
    <row r="18" spans="1:5" ht="15" thickTop="1" x14ac:dyDescent="0.35"/>
    <row r="22" spans="1:5" x14ac:dyDescent="0.35">
      <c r="A22" s="142" t="s">
        <v>127</v>
      </c>
    </row>
    <row r="23" spans="1:5" x14ac:dyDescent="0.35">
      <c r="A23" s="119" t="s">
        <v>111</v>
      </c>
      <c r="B23" s="119" t="s">
        <v>112</v>
      </c>
      <c r="C23" s="119" t="s">
        <v>113</v>
      </c>
      <c r="D23" s="119" t="s">
        <v>114</v>
      </c>
      <c r="E23" s="119" t="s">
        <v>115</v>
      </c>
    </row>
    <row r="24" spans="1:5" x14ac:dyDescent="0.35">
      <c r="A24" t="s">
        <v>128</v>
      </c>
      <c r="B24" s="46">
        <v>3773866.07</v>
      </c>
      <c r="C24" s="46">
        <v>485892</v>
      </c>
      <c r="D24" s="46">
        <f>B24-C24</f>
        <v>3287974.07</v>
      </c>
      <c r="E24" t="s">
        <v>1024</v>
      </c>
    </row>
    <row r="25" spans="1:5" x14ac:dyDescent="0.35">
      <c r="B25" s="17"/>
      <c r="C25" s="17"/>
      <c r="D25" s="17"/>
    </row>
    <row r="26" spans="1:5" x14ac:dyDescent="0.35">
      <c r="B26" s="17"/>
      <c r="C26" s="17"/>
      <c r="D26" s="17"/>
    </row>
    <row r="27" spans="1:5" ht="29" x14ac:dyDescent="0.35">
      <c r="A27" s="47" t="s">
        <v>117</v>
      </c>
      <c r="B27" s="48" t="s">
        <v>118</v>
      </c>
      <c r="C27" s="48" t="s">
        <v>119</v>
      </c>
      <c r="D27" s="49" t="s">
        <v>120</v>
      </c>
    </row>
    <row r="28" spans="1:5" x14ac:dyDescent="0.35">
      <c r="A28" s="50">
        <v>44561</v>
      </c>
      <c r="B28" s="2">
        <f>'Contact Tracing Recon'!E19</f>
        <v>984224.36</v>
      </c>
      <c r="C28" s="2">
        <f>'Contact Tracing Recon'!E20</f>
        <v>485892</v>
      </c>
      <c r="D28" s="2">
        <f>B28-C28</f>
        <v>498332.36</v>
      </c>
    </row>
    <row r="29" spans="1:5" x14ac:dyDescent="0.35">
      <c r="A29" s="50">
        <v>44651</v>
      </c>
      <c r="B29" s="2">
        <f>'Contact Tracing Recon'!F19</f>
        <v>170063.41999999998</v>
      </c>
      <c r="C29" s="2">
        <f>'Contact Tracing Recon'!F20</f>
        <v>0</v>
      </c>
      <c r="D29" s="2">
        <f t="shared" ref="D29:D32" si="0">B29-C29</f>
        <v>170063.41999999998</v>
      </c>
    </row>
    <row r="30" spans="1:5" x14ac:dyDescent="0.35">
      <c r="A30" s="50">
        <v>44742</v>
      </c>
      <c r="B30" s="2">
        <f>'Contact Tracing Recon'!G19</f>
        <v>982199.2</v>
      </c>
      <c r="C30" s="2">
        <f>'Contact Tracing Recon'!G20</f>
        <v>0</v>
      </c>
      <c r="D30" s="2">
        <f t="shared" si="0"/>
        <v>982199.2</v>
      </c>
    </row>
    <row r="31" spans="1:5" x14ac:dyDescent="0.35">
      <c r="A31" s="50">
        <v>44834</v>
      </c>
      <c r="B31" s="2">
        <f>'Contact Tracing Recon'!H19</f>
        <v>911134.91000000015</v>
      </c>
      <c r="C31" s="2">
        <f>'Contact Tracing Recon'!H20</f>
        <v>0</v>
      </c>
      <c r="D31" s="2">
        <f t="shared" si="0"/>
        <v>911134.91000000015</v>
      </c>
    </row>
    <row r="32" spans="1:5" x14ac:dyDescent="0.35">
      <c r="A32" s="231">
        <v>44926</v>
      </c>
      <c r="B32" s="232">
        <f>'Contact Tracing Recon'!I19</f>
        <v>726244.17999999993</v>
      </c>
      <c r="C32" s="232">
        <f>'Contact Tracing Recon'!I20</f>
        <v>0</v>
      </c>
      <c r="D32" s="2">
        <f t="shared" si="0"/>
        <v>726244.17999999993</v>
      </c>
    </row>
    <row r="33" spans="1:5" x14ac:dyDescent="0.35">
      <c r="A33" s="17"/>
      <c r="B33" s="46">
        <f>SUM(B28:B32)</f>
        <v>3773866.0700000003</v>
      </c>
      <c r="C33" s="46">
        <f>SUM(C28:C32)</f>
        <v>485892</v>
      </c>
      <c r="D33" s="46">
        <f>SUM(D28:D32)</f>
        <v>3287974.0700000003</v>
      </c>
      <c r="E33" t="s">
        <v>129</v>
      </c>
    </row>
    <row r="35" spans="1:5" ht="15" thickBot="1" x14ac:dyDescent="0.4">
      <c r="A35" t="s">
        <v>126</v>
      </c>
      <c r="B35" s="51">
        <f>B24-B33</f>
        <v>0</v>
      </c>
      <c r="C35" s="51">
        <f>C24-C33</f>
        <v>0</v>
      </c>
      <c r="D35" s="51">
        <f>D24-D33</f>
        <v>0</v>
      </c>
    </row>
    <row r="36" spans="1:5" ht="15" thickTop="1" x14ac:dyDescent="0.35"/>
  </sheetData>
  <pageMargins left="0.7" right="0.7" top="0.75" bottom="0.75" header="0.3" footer="0.3"/>
  <pageSetup scale="65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696B26-53E6-45C9-8965-A8E6DEC9E408}">
  <sheetPr>
    <pageSetUpPr fitToPage="1"/>
  </sheetPr>
  <dimension ref="A1:E69"/>
  <sheetViews>
    <sheetView workbookViewId="0">
      <selection activeCell="N295" sqref="N295"/>
    </sheetView>
  </sheetViews>
  <sheetFormatPr defaultColWidth="9.1796875" defaultRowHeight="14.5" x14ac:dyDescent="0.35"/>
  <cols>
    <col min="1" max="1" width="46.1796875" customWidth="1"/>
    <col min="2" max="2" width="14.26953125" bestFit="1" customWidth="1"/>
    <col min="3" max="3" width="20" customWidth="1"/>
    <col min="4" max="4" width="24.7265625" customWidth="1"/>
    <col min="5" max="5" width="27.453125" customWidth="1"/>
  </cols>
  <sheetData>
    <row r="1" spans="1:4" ht="15.5" x14ac:dyDescent="0.35">
      <c r="A1" s="249" t="s">
        <v>217</v>
      </c>
      <c r="B1" s="249"/>
      <c r="C1" s="249"/>
      <c r="D1" s="249"/>
    </row>
    <row r="2" spans="1:4" ht="15.5" x14ac:dyDescent="0.35">
      <c r="A2" s="150" t="s">
        <v>218</v>
      </c>
      <c r="B2" s="118"/>
      <c r="C2" s="118"/>
      <c r="D2" s="118"/>
    </row>
    <row r="3" spans="1:4" ht="29" x14ac:dyDescent="0.35">
      <c r="A3" s="143" t="s">
        <v>219</v>
      </c>
      <c r="B3" s="144" t="s">
        <v>220</v>
      </c>
      <c r="C3" s="144" t="s">
        <v>221</v>
      </c>
      <c r="D3" s="144" t="s">
        <v>222</v>
      </c>
    </row>
    <row r="4" spans="1:4" x14ac:dyDescent="0.35">
      <c r="A4" t="s">
        <v>223</v>
      </c>
      <c r="B4" s="111">
        <v>11900</v>
      </c>
      <c r="C4" s="111">
        <v>11900</v>
      </c>
      <c r="D4" s="111">
        <f>B4-C4</f>
        <v>0</v>
      </c>
    </row>
    <row r="5" spans="1:4" x14ac:dyDescent="0.35">
      <c r="A5" t="s">
        <v>224</v>
      </c>
      <c r="B5" s="17">
        <v>49600</v>
      </c>
      <c r="C5" s="17">
        <v>49600</v>
      </c>
      <c r="D5" s="17">
        <f t="shared" ref="D5:D64" si="0">B5-C5</f>
        <v>0</v>
      </c>
    </row>
    <row r="6" spans="1:4" x14ac:dyDescent="0.35">
      <c r="A6" t="s">
        <v>225</v>
      </c>
      <c r="B6" s="17">
        <v>28200</v>
      </c>
      <c r="C6" s="17">
        <v>28200</v>
      </c>
      <c r="D6" s="17">
        <f t="shared" si="0"/>
        <v>0</v>
      </c>
    </row>
    <row r="7" spans="1:4" x14ac:dyDescent="0.35">
      <c r="A7" t="s">
        <v>226</v>
      </c>
      <c r="B7" s="17">
        <v>25900</v>
      </c>
      <c r="C7" s="17">
        <v>25900</v>
      </c>
      <c r="D7" s="17">
        <f t="shared" si="0"/>
        <v>0</v>
      </c>
    </row>
    <row r="8" spans="1:4" x14ac:dyDescent="0.35">
      <c r="A8" t="s">
        <v>227</v>
      </c>
      <c r="B8" s="17">
        <v>7900</v>
      </c>
      <c r="C8" s="17">
        <v>7900</v>
      </c>
      <c r="D8" s="17">
        <f t="shared" si="0"/>
        <v>0</v>
      </c>
    </row>
    <row r="9" spans="1:4" x14ac:dyDescent="0.35">
      <c r="A9" t="s">
        <v>228</v>
      </c>
      <c r="B9" s="17">
        <v>5600</v>
      </c>
      <c r="C9" s="17">
        <v>0</v>
      </c>
      <c r="D9" s="17">
        <f t="shared" si="0"/>
        <v>5600</v>
      </c>
    </row>
    <row r="10" spans="1:4" x14ac:dyDescent="0.35">
      <c r="A10" t="s">
        <v>229</v>
      </c>
      <c r="B10" s="17">
        <v>17100</v>
      </c>
      <c r="C10" s="17">
        <v>17100</v>
      </c>
      <c r="D10" s="17">
        <f t="shared" si="0"/>
        <v>0</v>
      </c>
    </row>
    <row r="11" spans="1:4" x14ac:dyDescent="0.35">
      <c r="A11" t="s">
        <v>230</v>
      </c>
      <c r="B11" s="17">
        <v>250900</v>
      </c>
      <c r="C11" s="17">
        <v>250900</v>
      </c>
      <c r="D11" s="17">
        <f t="shared" si="0"/>
        <v>0</v>
      </c>
    </row>
    <row r="12" spans="1:4" x14ac:dyDescent="0.35">
      <c r="A12" t="s">
        <v>231</v>
      </c>
      <c r="B12" s="17">
        <v>289100</v>
      </c>
      <c r="C12" s="17">
        <v>289100</v>
      </c>
      <c r="D12" s="17">
        <f t="shared" si="0"/>
        <v>0</v>
      </c>
    </row>
    <row r="13" spans="1:4" x14ac:dyDescent="0.35">
      <c r="A13" t="s">
        <v>232</v>
      </c>
      <c r="B13" s="17">
        <v>2300</v>
      </c>
      <c r="C13" s="17">
        <v>2300</v>
      </c>
      <c r="D13" s="17">
        <f t="shared" si="0"/>
        <v>0</v>
      </c>
    </row>
    <row r="14" spans="1:4" x14ac:dyDescent="0.35">
      <c r="A14" t="s">
        <v>233</v>
      </c>
      <c r="B14" s="17">
        <v>9300</v>
      </c>
      <c r="C14" s="17">
        <v>9300</v>
      </c>
      <c r="D14" s="17">
        <f t="shared" si="0"/>
        <v>0</v>
      </c>
    </row>
    <row r="15" spans="1:4" x14ac:dyDescent="0.35">
      <c r="A15" t="s">
        <v>234</v>
      </c>
      <c r="B15" s="17">
        <v>4300</v>
      </c>
      <c r="C15" s="17">
        <v>4300</v>
      </c>
      <c r="D15" s="17">
        <f t="shared" si="0"/>
        <v>0</v>
      </c>
    </row>
    <row r="16" spans="1:4" x14ac:dyDescent="0.35">
      <c r="A16" t="s">
        <v>235</v>
      </c>
      <c r="B16" s="17">
        <v>3100</v>
      </c>
      <c r="C16" s="17">
        <v>0</v>
      </c>
      <c r="D16" s="17">
        <f t="shared" si="0"/>
        <v>3100</v>
      </c>
    </row>
    <row r="17" spans="1:4" x14ac:dyDescent="0.35">
      <c r="A17" t="s">
        <v>236</v>
      </c>
      <c r="B17" s="17">
        <v>9200</v>
      </c>
      <c r="C17" s="17">
        <v>0</v>
      </c>
      <c r="D17" s="17">
        <f t="shared" si="0"/>
        <v>9200</v>
      </c>
    </row>
    <row r="18" spans="1:4" x14ac:dyDescent="0.35">
      <c r="A18" t="s">
        <v>237</v>
      </c>
      <c r="B18" s="17">
        <v>2600</v>
      </c>
      <c r="C18" s="17">
        <v>2600</v>
      </c>
      <c r="D18" s="17">
        <f t="shared" si="0"/>
        <v>0</v>
      </c>
    </row>
    <row r="19" spans="1:4" x14ac:dyDescent="0.35">
      <c r="A19" t="s">
        <v>238</v>
      </c>
      <c r="B19" s="17">
        <v>2500</v>
      </c>
      <c r="C19" s="17">
        <v>2500</v>
      </c>
      <c r="D19" s="17">
        <f t="shared" si="0"/>
        <v>0</v>
      </c>
    </row>
    <row r="20" spans="1:4" x14ac:dyDescent="0.35">
      <c r="A20" t="s">
        <v>239</v>
      </c>
      <c r="B20" s="17">
        <v>29500</v>
      </c>
      <c r="C20" s="17">
        <v>29500</v>
      </c>
      <c r="D20" s="17">
        <f t="shared" si="0"/>
        <v>0</v>
      </c>
    </row>
    <row r="21" spans="1:4" x14ac:dyDescent="0.35">
      <c r="A21" t="s">
        <v>240</v>
      </c>
      <c r="B21" s="17">
        <v>26200</v>
      </c>
      <c r="C21" s="17">
        <v>26200</v>
      </c>
      <c r="D21" s="17">
        <f t="shared" si="0"/>
        <v>0</v>
      </c>
    </row>
    <row r="22" spans="1:4" x14ac:dyDescent="0.35">
      <c r="A22" t="s">
        <v>241</v>
      </c>
      <c r="B22" s="17">
        <v>0</v>
      </c>
      <c r="C22" s="17">
        <v>0</v>
      </c>
      <c r="D22" s="17">
        <f t="shared" si="0"/>
        <v>0</v>
      </c>
    </row>
    <row r="23" spans="1:4" x14ac:dyDescent="0.35">
      <c r="A23" t="s">
        <v>242</v>
      </c>
      <c r="B23" s="17">
        <v>9600</v>
      </c>
      <c r="C23" s="17">
        <v>9600</v>
      </c>
      <c r="D23" s="17">
        <f t="shared" si="0"/>
        <v>0</v>
      </c>
    </row>
    <row r="24" spans="1:4" x14ac:dyDescent="0.35">
      <c r="A24" t="s">
        <v>243</v>
      </c>
      <c r="B24" s="17">
        <v>6700</v>
      </c>
      <c r="C24" s="17">
        <v>1680.79</v>
      </c>
      <c r="D24" s="17">
        <f t="shared" si="0"/>
        <v>5019.21</v>
      </c>
    </row>
    <row r="25" spans="1:4" x14ac:dyDescent="0.35">
      <c r="A25" t="s">
        <v>244</v>
      </c>
      <c r="B25" s="17">
        <v>8400</v>
      </c>
      <c r="C25" s="17">
        <v>8400</v>
      </c>
      <c r="D25" s="17">
        <f t="shared" si="0"/>
        <v>0</v>
      </c>
    </row>
    <row r="26" spans="1:4" x14ac:dyDescent="0.35">
      <c r="A26" t="s">
        <v>245</v>
      </c>
      <c r="B26" s="17">
        <v>46100</v>
      </c>
      <c r="C26" s="17">
        <v>7519.92</v>
      </c>
      <c r="D26" s="17">
        <f t="shared" si="0"/>
        <v>38580.080000000002</v>
      </c>
    </row>
    <row r="27" spans="1:4" x14ac:dyDescent="0.35">
      <c r="A27" t="s">
        <v>246</v>
      </c>
      <c r="B27" s="17">
        <v>2800</v>
      </c>
      <c r="C27" s="17">
        <v>2800</v>
      </c>
      <c r="D27" s="17">
        <f t="shared" si="0"/>
        <v>0</v>
      </c>
    </row>
    <row r="28" spans="1:4" x14ac:dyDescent="0.35">
      <c r="A28" t="s">
        <v>247</v>
      </c>
      <c r="B28" s="17">
        <v>4300</v>
      </c>
      <c r="C28" s="17">
        <v>4300</v>
      </c>
      <c r="D28" s="17">
        <f t="shared" si="0"/>
        <v>0</v>
      </c>
    </row>
    <row r="29" spans="1:4" x14ac:dyDescent="0.35">
      <c r="A29" t="s">
        <v>248</v>
      </c>
      <c r="B29" s="17">
        <v>33400</v>
      </c>
      <c r="C29" s="17">
        <v>33400</v>
      </c>
      <c r="D29" s="17">
        <f t="shared" si="0"/>
        <v>0</v>
      </c>
    </row>
    <row r="30" spans="1:4" x14ac:dyDescent="0.35">
      <c r="A30" t="s">
        <v>249</v>
      </c>
      <c r="B30" s="17">
        <v>21500</v>
      </c>
      <c r="C30" s="17">
        <v>21500</v>
      </c>
      <c r="D30" s="17">
        <f t="shared" si="0"/>
        <v>0</v>
      </c>
    </row>
    <row r="31" spans="1:4" x14ac:dyDescent="0.35">
      <c r="A31" t="s">
        <v>250</v>
      </c>
      <c r="B31" s="17">
        <v>79100</v>
      </c>
      <c r="C31" s="17">
        <v>79100</v>
      </c>
      <c r="D31" s="17">
        <f t="shared" si="0"/>
        <v>0</v>
      </c>
    </row>
    <row r="32" spans="1:4" x14ac:dyDescent="0.35">
      <c r="A32" t="s">
        <v>251</v>
      </c>
      <c r="B32" s="17">
        <v>14200</v>
      </c>
      <c r="C32" s="17">
        <v>14200</v>
      </c>
      <c r="D32" s="17">
        <f t="shared" si="0"/>
        <v>0</v>
      </c>
    </row>
    <row r="33" spans="1:5" x14ac:dyDescent="0.35">
      <c r="A33" t="s">
        <v>252</v>
      </c>
      <c r="B33" s="17">
        <f>7900+5000</f>
        <v>12900</v>
      </c>
      <c r="C33" s="17">
        <v>12900</v>
      </c>
      <c r="D33" s="17">
        <f t="shared" si="0"/>
        <v>0</v>
      </c>
    </row>
    <row r="34" spans="1:5" ht="58" x14ac:dyDescent="0.35">
      <c r="A34" t="s">
        <v>253</v>
      </c>
      <c r="B34" s="17">
        <v>0</v>
      </c>
      <c r="C34" s="17">
        <v>0</v>
      </c>
      <c r="D34" s="17">
        <f t="shared" si="0"/>
        <v>0</v>
      </c>
      <c r="E34" s="120" t="s">
        <v>254</v>
      </c>
    </row>
    <row r="35" spans="1:5" x14ac:dyDescent="0.35">
      <c r="A35" t="s">
        <v>255</v>
      </c>
      <c r="B35" s="17">
        <v>2200</v>
      </c>
      <c r="C35" s="17">
        <v>0</v>
      </c>
      <c r="D35" s="17">
        <f t="shared" si="0"/>
        <v>2200</v>
      </c>
    </row>
    <row r="36" spans="1:5" x14ac:dyDescent="0.35">
      <c r="A36" t="s">
        <v>256</v>
      </c>
      <c r="B36" s="17">
        <v>7600</v>
      </c>
      <c r="C36" s="17">
        <v>0</v>
      </c>
      <c r="D36" s="17">
        <f t="shared" si="0"/>
        <v>7600</v>
      </c>
    </row>
    <row r="37" spans="1:5" x14ac:dyDescent="0.35">
      <c r="A37" t="s">
        <v>257</v>
      </c>
      <c r="B37" s="17">
        <v>46700</v>
      </c>
      <c r="C37" s="17">
        <v>46700</v>
      </c>
      <c r="D37" s="17">
        <f t="shared" si="0"/>
        <v>0</v>
      </c>
    </row>
    <row r="38" spans="1:5" x14ac:dyDescent="0.35">
      <c r="A38" t="s">
        <v>258</v>
      </c>
      <c r="B38" s="17">
        <v>79300</v>
      </c>
      <c r="C38" s="17">
        <v>79300</v>
      </c>
      <c r="D38" s="17">
        <f t="shared" si="0"/>
        <v>0</v>
      </c>
    </row>
    <row r="39" spans="1:5" x14ac:dyDescent="0.35">
      <c r="A39" t="s">
        <v>259</v>
      </c>
      <c r="B39" s="17">
        <v>19700</v>
      </c>
      <c r="C39" s="17">
        <v>19700</v>
      </c>
      <c r="D39" s="17">
        <f t="shared" si="0"/>
        <v>0</v>
      </c>
    </row>
    <row r="40" spans="1:5" x14ac:dyDescent="0.35">
      <c r="A40" t="s">
        <v>260</v>
      </c>
      <c r="B40" s="17">
        <v>1700</v>
      </c>
      <c r="C40" s="17">
        <v>1700</v>
      </c>
      <c r="D40" s="17">
        <f t="shared" si="0"/>
        <v>0</v>
      </c>
    </row>
    <row r="41" spans="1:5" x14ac:dyDescent="0.35">
      <c r="A41" t="s">
        <v>261</v>
      </c>
      <c r="B41" s="17">
        <v>673500</v>
      </c>
      <c r="C41" s="17">
        <v>673500</v>
      </c>
      <c r="D41" s="17">
        <f t="shared" si="0"/>
        <v>0</v>
      </c>
    </row>
    <row r="42" spans="1:5" x14ac:dyDescent="0.35">
      <c r="A42" t="s">
        <v>262</v>
      </c>
      <c r="B42" s="17">
        <v>1181400</v>
      </c>
      <c r="C42" s="17">
        <v>1181400</v>
      </c>
      <c r="D42" s="17">
        <f t="shared" si="0"/>
        <v>0</v>
      </c>
    </row>
    <row r="43" spans="1:5" x14ac:dyDescent="0.35">
      <c r="A43" t="s">
        <v>263</v>
      </c>
      <c r="B43" s="17">
        <v>61100</v>
      </c>
      <c r="C43" s="17">
        <v>61100</v>
      </c>
      <c r="D43" s="17">
        <f t="shared" si="0"/>
        <v>0</v>
      </c>
    </row>
    <row r="44" spans="1:5" x14ac:dyDescent="0.35">
      <c r="A44" t="s">
        <v>264</v>
      </c>
      <c r="B44" s="17">
        <v>77500</v>
      </c>
      <c r="C44" s="17">
        <v>46688.04</v>
      </c>
      <c r="D44" s="17">
        <f t="shared" si="0"/>
        <v>30811.96</v>
      </c>
    </row>
    <row r="45" spans="1:5" x14ac:dyDescent="0.35">
      <c r="A45" t="s">
        <v>265</v>
      </c>
      <c r="B45" s="17">
        <v>8300</v>
      </c>
      <c r="C45" s="17">
        <v>8300</v>
      </c>
      <c r="D45" s="17">
        <f t="shared" si="0"/>
        <v>0</v>
      </c>
    </row>
    <row r="46" spans="1:5" x14ac:dyDescent="0.35">
      <c r="A46" t="s">
        <v>266</v>
      </c>
      <c r="B46" s="17">
        <v>9000</v>
      </c>
      <c r="C46" s="17">
        <v>9000</v>
      </c>
      <c r="D46" s="17">
        <f t="shared" si="0"/>
        <v>0</v>
      </c>
    </row>
    <row r="47" spans="1:5" x14ac:dyDescent="0.35">
      <c r="A47" t="s">
        <v>267</v>
      </c>
      <c r="B47" s="17">
        <v>15100</v>
      </c>
      <c r="C47" s="17">
        <v>15100</v>
      </c>
      <c r="D47" s="17">
        <f t="shared" si="0"/>
        <v>0</v>
      </c>
    </row>
    <row r="48" spans="1:5" x14ac:dyDescent="0.35">
      <c r="A48" t="s">
        <v>268</v>
      </c>
      <c r="B48" s="17">
        <v>7300</v>
      </c>
      <c r="C48" s="17">
        <v>7300</v>
      </c>
      <c r="D48" s="17">
        <f t="shared" si="0"/>
        <v>0</v>
      </c>
    </row>
    <row r="49" spans="1:4" x14ac:dyDescent="0.35">
      <c r="A49" t="s">
        <v>269</v>
      </c>
      <c r="B49" s="17">
        <v>12800</v>
      </c>
      <c r="C49" s="17">
        <v>12800</v>
      </c>
      <c r="D49" s="17">
        <f t="shared" si="0"/>
        <v>0</v>
      </c>
    </row>
    <row r="50" spans="1:4" x14ac:dyDescent="0.35">
      <c r="A50" t="s">
        <v>270</v>
      </c>
      <c r="B50" s="17">
        <v>3600</v>
      </c>
      <c r="C50" s="17">
        <v>3600</v>
      </c>
      <c r="D50" s="17">
        <f t="shared" si="0"/>
        <v>0</v>
      </c>
    </row>
    <row r="51" spans="1:4" x14ac:dyDescent="0.35">
      <c r="A51" t="s">
        <v>271</v>
      </c>
      <c r="B51" s="17">
        <v>35990</v>
      </c>
      <c r="C51" s="17">
        <v>35990</v>
      </c>
      <c r="D51" s="17">
        <f t="shared" si="0"/>
        <v>0</v>
      </c>
    </row>
    <row r="52" spans="1:4" x14ac:dyDescent="0.35">
      <c r="A52" t="s">
        <v>272</v>
      </c>
      <c r="B52" s="17">
        <v>3284689</v>
      </c>
      <c r="C52" s="17">
        <v>495530.13</v>
      </c>
      <c r="D52" s="17">
        <f t="shared" si="0"/>
        <v>2789158.87</v>
      </c>
    </row>
    <row r="53" spans="1:4" x14ac:dyDescent="0.35">
      <c r="A53" t="s">
        <v>273</v>
      </c>
      <c r="B53" s="17">
        <v>15300</v>
      </c>
      <c r="C53" s="17">
        <v>15300</v>
      </c>
      <c r="D53" s="17">
        <f t="shared" si="0"/>
        <v>0</v>
      </c>
    </row>
    <row r="54" spans="1:4" x14ac:dyDescent="0.35">
      <c r="A54" t="s">
        <v>274</v>
      </c>
      <c r="B54" s="17">
        <v>39900</v>
      </c>
      <c r="C54" s="17">
        <v>39900</v>
      </c>
      <c r="D54" s="17">
        <f t="shared" si="0"/>
        <v>0</v>
      </c>
    </row>
    <row r="55" spans="1:4" x14ac:dyDescent="0.35">
      <c r="A55" t="s">
        <v>275</v>
      </c>
      <c r="B55" s="17">
        <v>4200</v>
      </c>
      <c r="C55" s="17">
        <v>1200</v>
      </c>
      <c r="D55" s="17">
        <f t="shared" si="0"/>
        <v>3000</v>
      </c>
    </row>
    <row r="56" spans="1:4" x14ac:dyDescent="0.35">
      <c r="A56" t="s">
        <v>276</v>
      </c>
      <c r="B56" s="17">
        <v>7800</v>
      </c>
      <c r="C56" s="17">
        <v>0</v>
      </c>
      <c r="D56" s="17">
        <f t="shared" si="0"/>
        <v>7800</v>
      </c>
    </row>
    <row r="57" spans="1:4" x14ac:dyDescent="0.35">
      <c r="A57" t="s">
        <v>277</v>
      </c>
      <c r="B57" s="17">
        <v>3700</v>
      </c>
      <c r="C57" s="17">
        <v>3700</v>
      </c>
      <c r="D57" s="17">
        <f t="shared" si="0"/>
        <v>0</v>
      </c>
    </row>
    <row r="58" spans="1:4" x14ac:dyDescent="0.35">
      <c r="A58" t="s">
        <v>278</v>
      </c>
      <c r="B58" s="17">
        <v>1700</v>
      </c>
      <c r="C58" s="17">
        <v>1027</v>
      </c>
      <c r="D58" s="17">
        <f t="shared" si="0"/>
        <v>673</v>
      </c>
    </row>
    <row r="59" spans="1:4" x14ac:dyDescent="0.35">
      <c r="A59" t="s">
        <v>279</v>
      </c>
      <c r="B59" s="17">
        <v>5000</v>
      </c>
      <c r="C59" s="17">
        <v>5000</v>
      </c>
      <c r="D59" s="17">
        <f t="shared" si="0"/>
        <v>0</v>
      </c>
    </row>
    <row r="60" spans="1:4" x14ac:dyDescent="0.35">
      <c r="A60" t="s">
        <v>280</v>
      </c>
      <c r="B60" s="17">
        <v>11600</v>
      </c>
      <c r="C60" s="17">
        <v>11600</v>
      </c>
      <c r="D60" s="17">
        <f t="shared" si="0"/>
        <v>0</v>
      </c>
    </row>
    <row r="61" spans="1:4" x14ac:dyDescent="0.35">
      <c r="A61" t="s">
        <v>281</v>
      </c>
      <c r="B61" s="17">
        <v>4000</v>
      </c>
      <c r="C61" s="17">
        <v>4000</v>
      </c>
      <c r="D61" s="17">
        <f t="shared" si="0"/>
        <v>0</v>
      </c>
    </row>
    <row r="62" spans="1:4" x14ac:dyDescent="0.35">
      <c r="A62" t="s">
        <v>282</v>
      </c>
      <c r="B62" s="17">
        <v>441800</v>
      </c>
      <c r="C62" s="17">
        <v>441800</v>
      </c>
      <c r="D62" s="17">
        <f t="shared" si="0"/>
        <v>0</v>
      </c>
    </row>
    <row r="63" spans="1:4" x14ac:dyDescent="0.35">
      <c r="A63" t="s">
        <v>283</v>
      </c>
      <c r="B63" s="17">
        <v>74500</v>
      </c>
      <c r="C63" s="17">
        <v>74500</v>
      </c>
      <c r="D63" s="17">
        <f t="shared" si="0"/>
        <v>0</v>
      </c>
    </row>
    <row r="64" spans="1:4" x14ac:dyDescent="0.35">
      <c r="A64" t="s">
        <v>284</v>
      </c>
      <c r="B64" s="17">
        <v>245100</v>
      </c>
      <c r="C64" s="17">
        <v>245100</v>
      </c>
      <c r="D64" s="17">
        <f t="shared" si="0"/>
        <v>0</v>
      </c>
    </row>
    <row r="65" spans="1:4" ht="16" thickBot="1" x14ac:dyDescent="0.4">
      <c r="B65" s="116">
        <f>SUM(B4:B64)</f>
        <v>7396279</v>
      </c>
      <c r="C65" s="117">
        <v>4493535.88</v>
      </c>
      <c r="D65" s="116">
        <f>SUM(D4:D64)</f>
        <v>2902743.12</v>
      </c>
    </row>
    <row r="66" spans="1:4" ht="15" thickTop="1" x14ac:dyDescent="0.35">
      <c r="C66" s="55"/>
    </row>
    <row r="67" spans="1:4" x14ac:dyDescent="0.35">
      <c r="A67" t="s">
        <v>1022</v>
      </c>
      <c r="B67" s="111">
        <v>7396279</v>
      </c>
      <c r="C67" s="55">
        <v>4175174.51</v>
      </c>
    </row>
    <row r="69" spans="1:4" x14ac:dyDescent="0.35">
      <c r="A69" s="4" t="s">
        <v>285</v>
      </c>
      <c r="B69" s="121">
        <v>0</v>
      </c>
      <c r="C69" s="228">
        <f>C65-C67</f>
        <v>318361.37000000011</v>
      </c>
    </row>
  </sheetData>
  <mergeCells count="1">
    <mergeCell ref="A1:D1"/>
  </mergeCells>
  <pageMargins left="0.7" right="0.7" top="0.75" bottom="0.75" header="0.3" footer="0.3"/>
  <pageSetup scale="68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DBDA4F-01E4-4270-B902-3C38A5CB8C71}">
  <dimension ref="A1:P244"/>
  <sheetViews>
    <sheetView topLeftCell="B1" zoomScale="85" zoomScaleNormal="85" workbookViewId="0">
      <selection activeCell="N295" sqref="N295"/>
    </sheetView>
  </sheetViews>
  <sheetFormatPr defaultRowHeight="14.5" x14ac:dyDescent="0.35"/>
  <cols>
    <col min="1" max="1" width="10.7265625" bestFit="1" customWidth="1"/>
    <col min="2" max="2" width="77.1796875" customWidth="1"/>
    <col min="3" max="3" width="11" bestFit="1" customWidth="1"/>
    <col min="4" max="4" width="6.1796875" bestFit="1" customWidth="1"/>
    <col min="5" max="5" width="13.81640625" bestFit="1" customWidth="1"/>
    <col min="6" max="6" width="12.1796875" bestFit="1" customWidth="1"/>
    <col min="7" max="7" width="10.7265625" bestFit="1" customWidth="1"/>
    <col min="8" max="8" width="64.453125" bestFit="1" customWidth="1"/>
    <col min="9" max="9" width="2" bestFit="1" customWidth="1"/>
    <col min="10" max="10" width="16.54296875" bestFit="1" customWidth="1"/>
    <col min="11" max="11" width="10.1796875" bestFit="1" customWidth="1"/>
    <col min="12" max="14" width="14.26953125" bestFit="1" customWidth="1"/>
    <col min="15" max="15" width="37" bestFit="1" customWidth="1"/>
  </cols>
  <sheetData>
    <row r="1" spans="1:15" ht="15" thickBot="1" x14ac:dyDescent="0.4">
      <c r="A1" s="10" t="s">
        <v>154</v>
      </c>
      <c r="B1" s="11" t="s">
        <v>111</v>
      </c>
      <c r="C1" s="11" t="s">
        <v>117</v>
      </c>
      <c r="D1" s="11" t="s">
        <v>398</v>
      </c>
      <c r="E1" s="11" t="s">
        <v>157</v>
      </c>
      <c r="F1" s="11" t="s">
        <v>159</v>
      </c>
      <c r="G1" s="11" t="s">
        <v>160</v>
      </c>
      <c r="H1" s="11" t="s">
        <v>161</v>
      </c>
      <c r="I1" s="11" t="s">
        <v>399</v>
      </c>
      <c r="J1" s="11" t="s">
        <v>115</v>
      </c>
      <c r="K1" s="11" t="s">
        <v>162</v>
      </c>
      <c r="L1" s="11" t="s">
        <v>163</v>
      </c>
      <c r="M1" s="11" t="s">
        <v>400</v>
      </c>
      <c r="N1" t="s">
        <v>401</v>
      </c>
      <c r="O1" t="s">
        <v>402</v>
      </c>
    </row>
    <row r="2" spans="1:15" ht="15" thickTop="1" x14ac:dyDescent="0.35">
      <c r="A2" s="12">
        <v>44377</v>
      </c>
      <c r="B2" s="13" t="s">
        <v>403</v>
      </c>
      <c r="C2" s="14">
        <v>44561</v>
      </c>
      <c r="D2" s="13"/>
      <c r="E2" s="13" t="s">
        <v>404</v>
      </c>
      <c r="F2" s="13" t="s">
        <v>167</v>
      </c>
      <c r="G2" s="13" t="s">
        <v>168</v>
      </c>
      <c r="H2" s="13" t="s">
        <v>405</v>
      </c>
      <c r="I2" s="13"/>
      <c r="J2" s="13" t="s">
        <v>406</v>
      </c>
      <c r="K2" s="13"/>
      <c r="L2" s="15">
        <v>3750</v>
      </c>
      <c r="M2" s="16">
        <v>0</v>
      </c>
      <c r="N2" s="17">
        <f t="shared" ref="N2:N65" si="0">L2-M2</f>
        <v>3750</v>
      </c>
      <c r="O2" t="s">
        <v>407</v>
      </c>
    </row>
    <row r="3" spans="1:15" x14ac:dyDescent="0.35">
      <c r="A3" s="18">
        <v>44377</v>
      </c>
      <c r="B3" s="19" t="s">
        <v>408</v>
      </c>
      <c r="C3" s="20">
        <v>44561</v>
      </c>
      <c r="D3" s="19"/>
      <c r="E3" s="19" t="s">
        <v>404</v>
      </c>
      <c r="F3" s="19" t="s">
        <v>167</v>
      </c>
      <c r="G3" s="19" t="s">
        <v>168</v>
      </c>
      <c r="H3" s="19" t="s">
        <v>409</v>
      </c>
      <c r="I3" s="19"/>
      <c r="J3" s="19" t="s">
        <v>406</v>
      </c>
      <c r="K3" s="19"/>
      <c r="L3" s="21">
        <v>5000</v>
      </c>
      <c r="M3" s="22">
        <v>0</v>
      </c>
      <c r="N3" s="17">
        <f t="shared" si="0"/>
        <v>5000</v>
      </c>
      <c r="O3" t="s">
        <v>407</v>
      </c>
    </row>
    <row r="4" spans="1:15" x14ac:dyDescent="0.35">
      <c r="A4" s="23">
        <v>44377</v>
      </c>
      <c r="B4" s="24" t="s">
        <v>403</v>
      </c>
      <c r="C4" s="25">
        <v>44561</v>
      </c>
      <c r="D4" s="24"/>
      <c r="E4" s="24" t="s">
        <v>404</v>
      </c>
      <c r="F4" s="24" t="s">
        <v>167</v>
      </c>
      <c r="G4" s="24" t="s">
        <v>168</v>
      </c>
      <c r="H4" s="24" t="s">
        <v>410</v>
      </c>
      <c r="I4" s="24"/>
      <c r="J4" s="24" t="s">
        <v>406</v>
      </c>
      <c r="K4" s="24"/>
      <c r="L4" s="26">
        <v>5000</v>
      </c>
      <c r="M4" s="27">
        <v>0</v>
      </c>
      <c r="N4" s="17">
        <f t="shared" si="0"/>
        <v>5000</v>
      </c>
      <c r="O4" t="s">
        <v>407</v>
      </c>
    </row>
    <row r="5" spans="1:15" x14ac:dyDescent="0.35">
      <c r="A5" s="23">
        <v>44377</v>
      </c>
      <c r="B5" s="24" t="s">
        <v>403</v>
      </c>
      <c r="C5" s="25">
        <v>44561</v>
      </c>
      <c r="D5" s="24"/>
      <c r="E5" s="24" t="s">
        <v>404</v>
      </c>
      <c r="F5" s="24" t="s">
        <v>167</v>
      </c>
      <c r="G5" s="24" t="s">
        <v>168</v>
      </c>
      <c r="H5" s="24" t="s">
        <v>411</v>
      </c>
      <c r="I5" s="24"/>
      <c r="J5" s="24" t="s">
        <v>406</v>
      </c>
      <c r="K5" s="24"/>
      <c r="L5" s="26">
        <v>4000</v>
      </c>
      <c r="M5" s="27">
        <v>0</v>
      </c>
      <c r="N5" s="17">
        <f t="shared" si="0"/>
        <v>4000</v>
      </c>
      <c r="O5" t="s">
        <v>407</v>
      </c>
    </row>
    <row r="6" spans="1:15" x14ac:dyDescent="0.35">
      <c r="A6" s="18">
        <v>44377</v>
      </c>
      <c r="B6" s="19" t="s">
        <v>403</v>
      </c>
      <c r="C6" s="20">
        <v>44561</v>
      </c>
      <c r="D6" s="19"/>
      <c r="E6" s="19" t="s">
        <v>404</v>
      </c>
      <c r="F6" s="19" t="s">
        <v>167</v>
      </c>
      <c r="G6" s="19" t="s">
        <v>168</v>
      </c>
      <c r="H6" s="19" t="s">
        <v>412</v>
      </c>
      <c r="I6" s="19"/>
      <c r="J6" s="19" t="s">
        <v>406</v>
      </c>
      <c r="K6" s="19"/>
      <c r="L6" s="21">
        <v>1090</v>
      </c>
      <c r="M6" s="22">
        <v>0</v>
      </c>
      <c r="N6" s="17">
        <f t="shared" si="0"/>
        <v>1090</v>
      </c>
      <c r="O6" t="s">
        <v>407</v>
      </c>
    </row>
    <row r="7" spans="1:15" x14ac:dyDescent="0.35">
      <c r="A7" s="18">
        <v>44377</v>
      </c>
      <c r="B7" s="19" t="s">
        <v>408</v>
      </c>
      <c r="C7" s="20">
        <v>44561</v>
      </c>
      <c r="D7" s="19"/>
      <c r="E7" s="19" t="s">
        <v>404</v>
      </c>
      <c r="F7" s="19" t="s">
        <v>167</v>
      </c>
      <c r="G7" s="19" t="s">
        <v>168</v>
      </c>
      <c r="H7" s="19" t="s">
        <v>413</v>
      </c>
      <c r="I7" s="19"/>
      <c r="J7" s="19" t="s">
        <v>406</v>
      </c>
      <c r="K7" s="19"/>
      <c r="L7" s="21">
        <v>210.92</v>
      </c>
      <c r="M7" s="22">
        <v>0</v>
      </c>
      <c r="N7" s="17">
        <f t="shared" si="0"/>
        <v>210.92</v>
      </c>
      <c r="O7" t="s">
        <v>407</v>
      </c>
    </row>
    <row r="8" spans="1:15" x14ac:dyDescent="0.35">
      <c r="A8" s="18">
        <v>44377</v>
      </c>
      <c r="B8" s="19" t="s">
        <v>414</v>
      </c>
      <c r="C8" s="20">
        <v>44561</v>
      </c>
      <c r="D8" s="19"/>
      <c r="E8" s="19" t="s">
        <v>404</v>
      </c>
      <c r="F8" s="19" t="s">
        <v>167</v>
      </c>
      <c r="G8" s="19" t="s">
        <v>168</v>
      </c>
      <c r="H8" s="19" t="s">
        <v>415</v>
      </c>
      <c r="I8" s="19"/>
      <c r="J8" s="19" t="s">
        <v>406</v>
      </c>
      <c r="K8" s="19"/>
      <c r="L8" s="21">
        <v>1395</v>
      </c>
      <c r="M8" s="22">
        <v>0</v>
      </c>
      <c r="N8" s="17">
        <f t="shared" si="0"/>
        <v>1395</v>
      </c>
      <c r="O8" t="s">
        <v>407</v>
      </c>
    </row>
    <row r="9" spans="1:15" x14ac:dyDescent="0.35">
      <c r="A9" s="23">
        <v>44377</v>
      </c>
      <c r="B9" s="24" t="s">
        <v>403</v>
      </c>
      <c r="C9" s="25">
        <v>44561</v>
      </c>
      <c r="D9" s="24"/>
      <c r="E9" s="24" t="s">
        <v>404</v>
      </c>
      <c r="F9" s="24" t="s">
        <v>167</v>
      </c>
      <c r="G9" s="24" t="s">
        <v>168</v>
      </c>
      <c r="H9" s="24" t="s">
        <v>416</v>
      </c>
      <c r="I9" s="24"/>
      <c r="J9" s="24" t="s">
        <v>406</v>
      </c>
      <c r="K9" s="24"/>
      <c r="L9" s="26">
        <v>682.5</v>
      </c>
      <c r="M9" s="27">
        <v>0</v>
      </c>
      <c r="N9" s="17">
        <f t="shared" si="0"/>
        <v>682.5</v>
      </c>
      <c r="O9" t="s">
        <v>407</v>
      </c>
    </row>
    <row r="10" spans="1:15" x14ac:dyDescent="0.35">
      <c r="A10" s="18">
        <v>44377</v>
      </c>
      <c r="B10" s="19" t="s">
        <v>403</v>
      </c>
      <c r="C10" s="20">
        <v>44561</v>
      </c>
      <c r="D10" s="19"/>
      <c r="E10" s="19" t="s">
        <v>404</v>
      </c>
      <c r="F10" s="19" t="s">
        <v>167</v>
      </c>
      <c r="G10" s="19" t="s">
        <v>168</v>
      </c>
      <c r="H10" s="19" t="s">
        <v>417</v>
      </c>
      <c r="I10" s="19"/>
      <c r="J10" s="19" t="s">
        <v>406</v>
      </c>
      <c r="K10" s="19"/>
      <c r="L10" s="21">
        <v>682.5</v>
      </c>
      <c r="M10" s="22">
        <v>0</v>
      </c>
      <c r="N10" s="17">
        <f t="shared" si="0"/>
        <v>682.5</v>
      </c>
      <c r="O10" t="s">
        <v>407</v>
      </c>
    </row>
    <row r="11" spans="1:15" x14ac:dyDescent="0.35">
      <c r="A11" s="23">
        <v>44377</v>
      </c>
      <c r="B11" s="24" t="s">
        <v>403</v>
      </c>
      <c r="C11" s="25">
        <v>44561</v>
      </c>
      <c r="D11" s="24"/>
      <c r="E11" s="24" t="s">
        <v>404</v>
      </c>
      <c r="F11" s="24" t="s">
        <v>167</v>
      </c>
      <c r="G11" s="24" t="s">
        <v>168</v>
      </c>
      <c r="H11" s="24" t="s">
        <v>418</v>
      </c>
      <c r="I11" s="24"/>
      <c r="J11" s="24" t="s">
        <v>406</v>
      </c>
      <c r="K11" s="24"/>
      <c r="L11" s="26">
        <v>682.5</v>
      </c>
      <c r="M11" s="27">
        <v>0</v>
      </c>
      <c r="N11" s="17">
        <f t="shared" si="0"/>
        <v>682.5</v>
      </c>
      <c r="O11" t="s">
        <v>407</v>
      </c>
    </row>
    <row r="12" spans="1:15" x14ac:dyDescent="0.35">
      <c r="A12" s="18">
        <v>44377</v>
      </c>
      <c r="B12" s="19" t="s">
        <v>403</v>
      </c>
      <c r="C12" s="20">
        <v>44561</v>
      </c>
      <c r="D12" s="19"/>
      <c r="E12" s="19" t="s">
        <v>404</v>
      </c>
      <c r="F12" s="19" t="s">
        <v>167</v>
      </c>
      <c r="G12" s="19" t="s">
        <v>168</v>
      </c>
      <c r="H12" s="19" t="s">
        <v>419</v>
      </c>
      <c r="I12" s="19"/>
      <c r="J12" s="19" t="s">
        <v>406</v>
      </c>
      <c r="K12" s="19"/>
      <c r="L12" s="21">
        <v>546</v>
      </c>
      <c r="M12" s="22">
        <v>0</v>
      </c>
      <c r="N12" s="17">
        <f t="shared" si="0"/>
        <v>546</v>
      </c>
      <c r="O12" t="s">
        <v>407</v>
      </c>
    </row>
    <row r="13" spans="1:15" x14ac:dyDescent="0.35">
      <c r="A13" s="18">
        <v>44377</v>
      </c>
      <c r="B13" s="19" t="s">
        <v>403</v>
      </c>
      <c r="C13" s="20">
        <v>44561</v>
      </c>
      <c r="D13" s="19"/>
      <c r="E13" s="19" t="s">
        <v>404</v>
      </c>
      <c r="F13" s="19" t="s">
        <v>167</v>
      </c>
      <c r="G13" s="19" t="s">
        <v>168</v>
      </c>
      <c r="H13" s="19" t="s">
        <v>420</v>
      </c>
      <c r="I13" s="19"/>
      <c r="J13" s="19" t="s">
        <v>406</v>
      </c>
      <c r="K13" s="19"/>
      <c r="L13" s="21">
        <v>1200</v>
      </c>
      <c r="M13" s="22">
        <v>0</v>
      </c>
      <c r="N13" s="17">
        <f t="shared" si="0"/>
        <v>1200</v>
      </c>
      <c r="O13" t="s">
        <v>407</v>
      </c>
    </row>
    <row r="14" spans="1:15" x14ac:dyDescent="0.35">
      <c r="A14" s="23">
        <v>44377</v>
      </c>
      <c r="B14" s="24" t="s">
        <v>403</v>
      </c>
      <c r="C14" s="25">
        <v>44561</v>
      </c>
      <c r="D14" s="24"/>
      <c r="E14" s="24" t="s">
        <v>404</v>
      </c>
      <c r="F14" s="24" t="s">
        <v>167</v>
      </c>
      <c r="G14" s="24" t="s">
        <v>168</v>
      </c>
      <c r="H14" s="24" t="s">
        <v>421</v>
      </c>
      <c r="I14" s="24"/>
      <c r="J14" s="24" t="s">
        <v>406</v>
      </c>
      <c r="K14" s="24"/>
      <c r="L14" s="26">
        <v>13664</v>
      </c>
      <c r="M14" s="27">
        <v>0</v>
      </c>
      <c r="N14" s="17">
        <f t="shared" si="0"/>
        <v>13664</v>
      </c>
      <c r="O14" t="s">
        <v>407</v>
      </c>
    </row>
    <row r="15" spans="1:15" x14ac:dyDescent="0.35">
      <c r="A15" s="18">
        <v>44377</v>
      </c>
      <c r="B15" s="19" t="s">
        <v>403</v>
      </c>
      <c r="C15" s="20">
        <v>44561</v>
      </c>
      <c r="D15" s="19"/>
      <c r="E15" s="19" t="s">
        <v>404</v>
      </c>
      <c r="F15" s="19" t="s">
        <v>167</v>
      </c>
      <c r="G15" s="19" t="s">
        <v>168</v>
      </c>
      <c r="H15" s="19" t="s">
        <v>422</v>
      </c>
      <c r="I15" s="19"/>
      <c r="J15" s="19" t="s">
        <v>406</v>
      </c>
      <c r="K15" s="19"/>
      <c r="L15" s="21">
        <v>4704</v>
      </c>
      <c r="M15" s="22">
        <v>0</v>
      </c>
      <c r="N15" s="17">
        <f t="shared" si="0"/>
        <v>4704</v>
      </c>
      <c r="O15" t="s">
        <v>407</v>
      </c>
    </row>
    <row r="16" spans="1:15" x14ac:dyDescent="0.35">
      <c r="A16" s="18">
        <v>44377</v>
      </c>
      <c r="B16" s="19" t="s">
        <v>403</v>
      </c>
      <c r="C16" s="20">
        <v>44561</v>
      </c>
      <c r="D16" s="19"/>
      <c r="E16" s="19" t="s">
        <v>404</v>
      </c>
      <c r="F16" s="19" t="s">
        <v>167</v>
      </c>
      <c r="G16" s="19" t="s">
        <v>168</v>
      </c>
      <c r="H16" s="19" t="s">
        <v>423</v>
      </c>
      <c r="I16" s="19"/>
      <c r="J16" s="19" t="s">
        <v>406</v>
      </c>
      <c r="K16" s="19"/>
      <c r="L16" s="21">
        <v>2158.5</v>
      </c>
      <c r="M16" s="22">
        <v>0</v>
      </c>
      <c r="N16" s="17">
        <f t="shared" si="0"/>
        <v>2158.5</v>
      </c>
      <c r="O16" t="s">
        <v>407</v>
      </c>
    </row>
    <row r="17" spans="1:15" x14ac:dyDescent="0.35">
      <c r="A17" s="23">
        <v>44377</v>
      </c>
      <c r="B17" s="24" t="s">
        <v>403</v>
      </c>
      <c r="C17" s="25">
        <v>44561</v>
      </c>
      <c r="D17" s="24"/>
      <c r="E17" s="24" t="s">
        <v>404</v>
      </c>
      <c r="F17" s="24" t="s">
        <v>167</v>
      </c>
      <c r="G17" s="24" t="s">
        <v>168</v>
      </c>
      <c r="H17" s="24" t="s">
        <v>424</v>
      </c>
      <c r="I17" s="24"/>
      <c r="J17" s="24" t="s">
        <v>406</v>
      </c>
      <c r="K17" s="24"/>
      <c r="L17" s="26">
        <v>2152.1999999999998</v>
      </c>
      <c r="M17" s="27">
        <v>0</v>
      </c>
      <c r="N17" s="17">
        <f t="shared" si="0"/>
        <v>2152.1999999999998</v>
      </c>
      <c r="O17" t="s">
        <v>407</v>
      </c>
    </row>
    <row r="18" spans="1:15" x14ac:dyDescent="0.35">
      <c r="A18" s="23">
        <v>44377</v>
      </c>
      <c r="B18" s="24" t="s">
        <v>425</v>
      </c>
      <c r="C18" s="25">
        <v>44561</v>
      </c>
      <c r="D18" s="24"/>
      <c r="E18" s="24" t="s">
        <v>404</v>
      </c>
      <c r="F18" s="24" t="s">
        <v>167</v>
      </c>
      <c r="G18" s="24" t="s">
        <v>168</v>
      </c>
      <c r="H18" s="24" t="s">
        <v>426</v>
      </c>
      <c r="I18" s="24"/>
      <c r="J18" s="24" t="s">
        <v>406</v>
      </c>
      <c r="K18" s="24"/>
      <c r="L18" s="26">
        <v>165.3</v>
      </c>
      <c r="M18" s="27">
        <v>0</v>
      </c>
      <c r="N18" s="17">
        <f t="shared" si="0"/>
        <v>165.3</v>
      </c>
      <c r="O18" t="s">
        <v>407</v>
      </c>
    </row>
    <row r="19" spans="1:15" x14ac:dyDescent="0.35">
      <c r="A19" s="23">
        <v>44377</v>
      </c>
      <c r="B19" s="24" t="s">
        <v>408</v>
      </c>
      <c r="C19" s="25">
        <v>44561</v>
      </c>
      <c r="D19" s="24"/>
      <c r="E19" s="24" t="s">
        <v>404</v>
      </c>
      <c r="F19" s="24" t="s">
        <v>167</v>
      </c>
      <c r="G19" s="24" t="s">
        <v>168</v>
      </c>
      <c r="H19" s="24" t="s">
        <v>427</v>
      </c>
      <c r="I19" s="24"/>
      <c r="J19" s="24" t="s">
        <v>406</v>
      </c>
      <c r="K19" s="24"/>
      <c r="L19" s="26">
        <v>388.04</v>
      </c>
      <c r="M19" s="27">
        <v>0</v>
      </c>
      <c r="N19" s="17">
        <f t="shared" si="0"/>
        <v>388.04</v>
      </c>
      <c r="O19" t="s">
        <v>407</v>
      </c>
    </row>
    <row r="20" spans="1:15" x14ac:dyDescent="0.35">
      <c r="A20" s="23">
        <v>44377</v>
      </c>
      <c r="B20" s="24" t="s">
        <v>408</v>
      </c>
      <c r="C20" s="25">
        <v>44561</v>
      </c>
      <c r="D20" s="24"/>
      <c r="E20" s="24" t="s">
        <v>404</v>
      </c>
      <c r="F20" s="24" t="s">
        <v>167</v>
      </c>
      <c r="G20" s="24" t="s">
        <v>168</v>
      </c>
      <c r="H20" s="24" t="s">
        <v>428</v>
      </c>
      <c r="I20" s="24"/>
      <c r="J20" s="24" t="s">
        <v>406</v>
      </c>
      <c r="K20" s="24"/>
      <c r="L20" s="26">
        <v>208.16</v>
      </c>
      <c r="M20" s="27">
        <v>0</v>
      </c>
      <c r="N20" s="17">
        <f t="shared" si="0"/>
        <v>208.16</v>
      </c>
      <c r="O20" t="s">
        <v>407</v>
      </c>
    </row>
    <row r="21" spans="1:15" x14ac:dyDescent="0.35">
      <c r="A21" s="23">
        <v>44377</v>
      </c>
      <c r="B21" s="24" t="s">
        <v>408</v>
      </c>
      <c r="C21" s="25">
        <v>44561</v>
      </c>
      <c r="D21" s="24"/>
      <c r="E21" s="24" t="s">
        <v>404</v>
      </c>
      <c r="F21" s="24" t="s">
        <v>167</v>
      </c>
      <c r="G21" s="24" t="s">
        <v>168</v>
      </c>
      <c r="H21" s="24" t="s">
        <v>429</v>
      </c>
      <c r="I21" s="24"/>
      <c r="J21" s="24" t="s">
        <v>406</v>
      </c>
      <c r="K21" s="24"/>
      <c r="L21" s="26">
        <v>126.66</v>
      </c>
      <c r="M21" s="27">
        <v>0</v>
      </c>
      <c r="N21" s="17">
        <f t="shared" si="0"/>
        <v>126.66</v>
      </c>
      <c r="O21" t="s">
        <v>407</v>
      </c>
    </row>
    <row r="22" spans="1:15" x14ac:dyDescent="0.35">
      <c r="A22" s="23">
        <v>44377</v>
      </c>
      <c r="B22" s="24" t="s">
        <v>403</v>
      </c>
      <c r="C22" s="25">
        <v>44561</v>
      </c>
      <c r="D22" s="24"/>
      <c r="E22" s="24" t="s">
        <v>404</v>
      </c>
      <c r="F22" s="24" t="s">
        <v>167</v>
      </c>
      <c r="G22" s="24" t="s">
        <v>168</v>
      </c>
      <c r="H22" s="24" t="s">
        <v>430</v>
      </c>
      <c r="I22" s="24"/>
      <c r="J22" s="24" t="s">
        <v>406</v>
      </c>
      <c r="K22" s="24"/>
      <c r="L22" s="26">
        <v>1173.1199999999999</v>
      </c>
      <c r="M22" s="27">
        <v>0</v>
      </c>
      <c r="N22" s="17">
        <f t="shared" si="0"/>
        <v>1173.1199999999999</v>
      </c>
      <c r="O22" t="s">
        <v>407</v>
      </c>
    </row>
    <row r="23" spans="1:15" x14ac:dyDescent="0.35">
      <c r="A23" s="23">
        <v>44377</v>
      </c>
      <c r="B23" s="24" t="s">
        <v>408</v>
      </c>
      <c r="C23" s="25">
        <v>44561</v>
      </c>
      <c r="D23" s="24"/>
      <c r="E23" s="24" t="s">
        <v>404</v>
      </c>
      <c r="F23" s="24" t="s">
        <v>167</v>
      </c>
      <c r="G23" s="24" t="s">
        <v>168</v>
      </c>
      <c r="H23" s="24" t="s">
        <v>431</v>
      </c>
      <c r="I23" s="24"/>
      <c r="J23" s="24" t="s">
        <v>406</v>
      </c>
      <c r="K23" s="24"/>
      <c r="L23" s="26">
        <v>5838</v>
      </c>
      <c r="M23" s="27">
        <v>0</v>
      </c>
      <c r="N23" s="17">
        <f t="shared" si="0"/>
        <v>5838</v>
      </c>
      <c r="O23" t="s">
        <v>407</v>
      </c>
    </row>
    <row r="24" spans="1:15" x14ac:dyDescent="0.35">
      <c r="A24" s="18">
        <v>44377</v>
      </c>
      <c r="B24" s="19" t="s">
        <v>403</v>
      </c>
      <c r="C24" s="20">
        <v>44561</v>
      </c>
      <c r="D24" s="19"/>
      <c r="E24" s="19" t="s">
        <v>404</v>
      </c>
      <c r="F24" s="19" t="s">
        <v>167</v>
      </c>
      <c r="G24" s="19" t="s">
        <v>168</v>
      </c>
      <c r="H24" s="19" t="s">
        <v>432</v>
      </c>
      <c r="I24" s="19"/>
      <c r="J24" s="19" t="s">
        <v>406</v>
      </c>
      <c r="K24" s="19"/>
      <c r="L24" s="21">
        <v>2403.6</v>
      </c>
      <c r="M24" s="22">
        <v>0</v>
      </c>
      <c r="N24" s="17">
        <f t="shared" si="0"/>
        <v>2403.6</v>
      </c>
      <c r="O24" t="s">
        <v>407</v>
      </c>
    </row>
    <row r="25" spans="1:15" x14ac:dyDescent="0.35">
      <c r="A25" s="18">
        <v>44377</v>
      </c>
      <c r="B25" s="19" t="s">
        <v>433</v>
      </c>
      <c r="C25" s="20">
        <v>44561</v>
      </c>
      <c r="D25" s="19"/>
      <c r="E25" s="19" t="s">
        <v>404</v>
      </c>
      <c r="F25" s="19" t="s">
        <v>167</v>
      </c>
      <c r="G25" s="19" t="s">
        <v>168</v>
      </c>
      <c r="H25" s="19" t="s">
        <v>434</v>
      </c>
      <c r="I25" s="19"/>
      <c r="J25" s="19" t="s">
        <v>406</v>
      </c>
      <c r="K25" s="19"/>
      <c r="L25" s="21">
        <v>6668.8</v>
      </c>
      <c r="M25" s="22">
        <v>0</v>
      </c>
      <c r="N25" s="17">
        <f t="shared" si="0"/>
        <v>6668.8</v>
      </c>
      <c r="O25" t="s">
        <v>407</v>
      </c>
    </row>
    <row r="26" spans="1:15" x14ac:dyDescent="0.35">
      <c r="A26" s="23">
        <v>44377</v>
      </c>
      <c r="B26" s="24" t="s">
        <v>433</v>
      </c>
      <c r="C26" s="25">
        <v>44561</v>
      </c>
      <c r="D26" s="24"/>
      <c r="E26" s="24" t="s">
        <v>404</v>
      </c>
      <c r="F26" s="24" t="s">
        <v>167</v>
      </c>
      <c r="G26" s="24" t="s">
        <v>168</v>
      </c>
      <c r="H26" s="24" t="s">
        <v>435</v>
      </c>
      <c r="I26" s="24"/>
      <c r="J26" s="24" t="s">
        <v>406</v>
      </c>
      <c r="K26" s="24"/>
      <c r="L26" s="26">
        <v>9468.7999999999993</v>
      </c>
      <c r="M26" s="27">
        <v>0</v>
      </c>
      <c r="N26" s="17">
        <f t="shared" si="0"/>
        <v>9468.7999999999993</v>
      </c>
      <c r="O26" t="s">
        <v>407</v>
      </c>
    </row>
    <row r="27" spans="1:15" x14ac:dyDescent="0.35">
      <c r="A27" s="18">
        <v>44377</v>
      </c>
      <c r="B27" s="19" t="s">
        <v>433</v>
      </c>
      <c r="C27" s="20">
        <v>44561</v>
      </c>
      <c r="D27" s="19"/>
      <c r="E27" s="19" t="s">
        <v>404</v>
      </c>
      <c r="F27" s="19" t="s">
        <v>167</v>
      </c>
      <c r="G27" s="19" t="s">
        <v>168</v>
      </c>
      <c r="H27" s="19" t="s">
        <v>436</v>
      </c>
      <c r="I27" s="19"/>
      <c r="J27" s="19" t="s">
        <v>406</v>
      </c>
      <c r="K27" s="19"/>
      <c r="L27" s="21">
        <v>8812.48</v>
      </c>
      <c r="M27" s="22">
        <v>0</v>
      </c>
      <c r="N27" s="17">
        <f t="shared" si="0"/>
        <v>8812.48</v>
      </c>
      <c r="O27" t="s">
        <v>407</v>
      </c>
    </row>
    <row r="28" spans="1:15" x14ac:dyDescent="0.35">
      <c r="A28" s="23">
        <v>44377</v>
      </c>
      <c r="B28" s="24" t="s">
        <v>433</v>
      </c>
      <c r="C28" s="25">
        <v>44561</v>
      </c>
      <c r="D28" s="24"/>
      <c r="E28" s="24" t="s">
        <v>404</v>
      </c>
      <c r="F28" s="24" t="s">
        <v>167</v>
      </c>
      <c r="G28" s="24" t="s">
        <v>168</v>
      </c>
      <c r="H28" s="24" t="s">
        <v>437</v>
      </c>
      <c r="I28" s="24"/>
      <c r="J28" s="24" t="s">
        <v>406</v>
      </c>
      <c r="K28" s="24"/>
      <c r="L28" s="26">
        <v>8634.24</v>
      </c>
      <c r="M28" s="27">
        <v>0</v>
      </c>
      <c r="N28" s="17">
        <f t="shared" si="0"/>
        <v>8634.24</v>
      </c>
      <c r="O28" t="s">
        <v>407</v>
      </c>
    </row>
    <row r="29" spans="1:15" x14ac:dyDescent="0.35">
      <c r="A29" s="18">
        <v>44377</v>
      </c>
      <c r="B29" s="19" t="s">
        <v>433</v>
      </c>
      <c r="C29" s="20">
        <v>44561</v>
      </c>
      <c r="D29" s="19"/>
      <c r="E29" s="19" t="s">
        <v>404</v>
      </c>
      <c r="F29" s="19" t="s">
        <v>167</v>
      </c>
      <c r="G29" s="19" t="s">
        <v>168</v>
      </c>
      <c r="H29" s="19" t="s">
        <v>438</v>
      </c>
      <c r="I29" s="19"/>
      <c r="J29" s="19" t="s">
        <v>406</v>
      </c>
      <c r="K29" s="19"/>
      <c r="L29" s="21">
        <v>9744.48</v>
      </c>
      <c r="M29" s="22">
        <v>0</v>
      </c>
      <c r="N29" s="17">
        <f t="shared" si="0"/>
        <v>9744.48</v>
      </c>
      <c r="O29" t="s">
        <v>407</v>
      </c>
    </row>
    <row r="30" spans="1:15" x14ac:dyDescent="0.35">
      <c r="A30" s="18">
        <v>44377</v>
      </c>
      <c r="B30" s="19" t="s">
        <v>433</v>
      </c>
      <c r="C30" s="20">
        <v>44561</v>
      </c>
      <c r="D30" s="19"/>
      <c r="E30" s="19" t="s">
        <v>404</v>
      </c>
      <c r="F30" s="19" t="s">
        <v>167</v>
      </c>
      <c r="G30" s="19" t="s">
        <v>168</v>
      </c>
      <c r="H30" s="19" t="s">
        <v>439</v>
      </c>
      <c r="I30" s="19"/>
      <c r="J30" s="19" t="s">
        <v>406</v>
      </c>
      <c r="K30" s="19"/>
      <c r="L30" s="21">
        <v>2775.04</v>
      </c>
      <c r="M30" s="22">
        <v>0</v>
      </c>
      <c r="N30" s="17">
        <f t="shared" si="0"/>
        <v>2775.04</v>
      </c>
      <c r="O30" t="s">
        <v>407</v>
      </c>
    </row>
    <row r="31" spans="1:15" x14ac:dyDescent="0.35">
      <c r="A31" s="18">
        <v>44377</v>
      </c>
      <c r="B31" s="19" t="s">
        <v>433</v>
      </c>
      <c r="C31" s="20">
        <v>44561</v>
      </c>
      <c r="D31" s="19"/>
      <c r="E31" s="19" t="s">
        <v>404</v>
      </c>
      <c r="F31" s="19" t="s">
        <v>167</v>
      </c>
      <c r="G31" s="19" t="s">
        <v>168</v>
      </c>
      <c r="H31" s="19" t="s">
        <v>440</v>
      </c>
      <c r="I31" s="19"/>
      <c r="J31" s="19" t="s">
        <v>406</v>
      </c>
      <c r="K31" s="19"/>
      <c r="L31" s="21">
        <v>7717.6</v>
      </c>
      <c r="M31" s="22">
        <v>0</v>
      </c>
      <c r="N31" s="17">
        <f t="shared" si="0"/>
        <v>7717.6</v>
      </c>
      <c r="O31" t="s">
        <v>407</v>
      </c>
    </row>
    <row r="32" spans="1:15" x14ac:dyDescent="0.35">
      <c r="A32" s="18">
        <v>44377</v>
      </c>
      <c r="B32" s="19" t="s">
        <v>433</v>
      </c>
      <c r="C32" s="20">
        <v>44561</v>
      </c>
      <c r="D32" s="19"/>
      <c r="E32" s="19" t="s">
        <v>404</v>
      </c>
      <c r="F32" s="19" t="s">
        <v>167</v>
      </c>
      <c r="G32" s="19" t="s">
        <v>168</v>
      </c>
      <c r="H32" s="19" t="s">
        <v>441</v>
      </c>
      <c r="I32" s="19"/>
      <c r="J32" s="19" t="s">
        <v>406</v>
      </c>
      <c r="K32" s="19"/>
      <c r="L32" s="21">
        <v>6960</v>
      </c>
      <c r="M32" s="22">
        <v>0</v>
      </c>
      <c r="N32" s="17">
        <f t="shared" si="0"/>
        <v>6960</v>
      </c>
      <c r="O32" t="s">
        <v>407</v>
      </c>
    </row>
    <row r="33" spans="1:15" x14ac:dyDescent="0.35">
      <c r="A33" s="18">
        <v>44377</v>
      </c>
      <c r="B33" s="19" t="s">
        <v>433</v>
      </c>
      <c r="C33" s="20">
        <v>44561</v>
      </c>
      <c r="D33" s="19"/>
      <c r="E33" s="19" t="s">
        <v>404</v>
      </c>
      <c r="F33" s="19" t="s">
        <v>167</v>
      </c>
      <c r="G33" s="19" t="s">
        <v>168</v>
      </c>
      <c r="H33" s="19" t="s">
        <v>442</v>
      </c>
      <c r="I33" s="19"/>
      <c r="J33" s="19" t="s">
        <v>406</v>
      </c>
      <c r="K33" s="19"/>
      <c r="L33" s="21">
        <v>7890.32</v>
      </c>
      <c r="M33" s="22">
        <v>0</v>
      </c>
      <c r="N33" s="17">
        <f t="shared" si="0"/>
        <v>7890.32</v>
      </c>
      <c r="O33" t="s">
        <v>407</v>
      </c>
    </row>
    <row r="34" spans="1:15" x14ac:dyDescent="0.35">
      <c r="A34" s="23">
        <v>44377</v>
      </c>
      <c r="B34" s="24" t="s">
        <v>433</v>
      </c>
      <c r="C34" s="25">
        <v>44561</v>
      </c>
      <c r="D34" s="24"/>
      <c r="E34" s="24" t="s">
        <v>404</v>
      </c>
      <c r="F34" s="24" t="s">
        <v>167</v>
      </c>
      <c r="G34" s="24" t="s">
        <v>168</v>
      </c>
      <c r="H34" s="24" t="s">
        <v>443</v>
      </c>
      <c r="I34" s="24"/>
      <c r="J34" s="24" t="s">
        <v>406</v>
      </c>
      <c r="K34" s="24"/>
      <c r="L34" s="26">
        <v>7799.2</v>
      </c>
      <c r="M34" s="27">
        <v>0</v>
      </c>
      <c r="N34" s="17">
        <f t="shared" si="0"/>
        <v>7799.2</v>
      </c>
      <c r="O34" t="s">
        <v>407</v>
      </c>
    </row>
    <row r="35" spans="1:15" x14ac:dyDescent="0.35">
      <c r="A35" s="23">
        <v>44377</v>
      </c>
      <c r="B35" s="24" t="s">
        <v>433</v>
      </c>
      <c r="C35" s="25">
        <v>44561</v>
      </c>
      <c r="D35" s="24"/>
      <c r="E35" s="24" t="s">
        <v>404</v>
      </c>
      <c r="F35" s="24" t="s">
        <v>167</v>
      </c>
      <c r="G35" s="24" t="s">
        <v>168</v>
      </c>
      <c r="H35" s="24" t="s">
        <v>444</v>
      </c>
      <c r="I35" s="24"/>
      <c r="J35" s="24" t="s">
        <v>406</v>
      </c>
      <c r="K35" s="24"/>
      <c r="L35" s="26">
        <v>4225.28</v>
      </c>
      <c r="M35" s="27">
        <v>0</v>
      </c>
      <c r="N35" s="17">
        <f t="shared" si="0"/>
        <v>4225.28</v>
      </c>
      <c r="O35" t="s">
        <v>407</v>
      </c>
    </row>
    <row r="36" spans="1:15" x14ac:dyDescent="0.35">
      <c r="A36" s="23">
        <v>44377</v>
      </c>
      <c r="B36" s="24" t="s">
        <v>433</v>
      </c>
      <c r="C36" s="25">
        <v>44561</v>
      </c>
      <c r="D36" s="24"/>
      <c r="E36" s="24" t="s">
        <v>404</v>
      </c>
      <c r="F36" s="24" t="s">
        <v>167</v>
      </c>
      <c r="G36" s="24" t="s">
        <v>168</v>
      </c>
      <c r="H36" s="24" t="s">
        <v>445</v>
      </c>
      <c r="I36" s="24"/>
      <c r="J36" s="24" t="s">
        <v>406</v>
      </c>
      <c r="K36" s="24"/>
      <c r="L36" s="26">
        <v>6993.6</v>
      </c>
      <c r="M36" s="27">
        <v>0</v>
      </c>
      <c r="N36" s="17">
        <f t="shared" si="0"/>
        <v>6993.6</v>
      </c>
      <c r="O36" t="s">
        <v>407</v>
      </c>
    </row>
    <row r="37" spans="1:15" x14ac:dyDescent="0.35">
      <c r="A37" s="23">
        <v>44377</v>
      </c>
      <c r="B37" s="24" t="s">
        <v>433</v>
      </c>
      <c r="C37" s="25">
        <v>44561</v>
      </c>
      <c r="D37" s="24"/>
      <c r="E37" s="24" t="s">
        <v>404</v>
      </c>
      <c r="F37" s="24" t="s">
        <v>167</v>
      </c>
      <c r="G37" s="24" t="s">
        <v>168</v>
      </c>
      <c r="H37" s="24" t="s">
        <v>446</v>
      </c>
      <c r="I37" s="24"/>
      <c r="J37" s="24" t="s">
        <v>406</v>
      </c>
      <c r="K37" s="24"/>
      <c r="L37" s="26">
        <v>7705.12</v>
      </c>
      <c r="M37" s="27">
        <v>0</v>
      </c>
      <c r="N37" s="17">
        <f t="shared" si="0"/>
        <v>7705.12</v>
      </c>
      <c r="O37" t="s">
        <v>407</v>
      </c>
    </row>
    <row r="38" spans="1:15" x14ac:dyDescent="0.35">
      <c r="A38" s="23">
        <v>44377</v>
      </c>
      <c r="B38" s="24" t="s">
        <v>408</v>
      </c>
      <c r="C38" s="25">
        <v>44561</v>
      </c>
      <c r="D38" s="24"/>
      <c r="E38" s="24" t="s">
        <v>404</v>
      </c>
      <c r="F38" s="24" t="s">
        <v>167</v>
      </c>
      <c r="G38" s="24" t="s">
        <v>168</v>
      </c>
      <c r="H38" s="24" t="s">
        <v>447</v>
      </c>
      <c r="I38" s="24"/>
      <c r="J38" s="24" t="s">
        <v>406</v>
      </c>
      <c r="K38" s="24"/>
      <c r="L38" s="26">
        <v>650.84</v>
      </c>
      <c r="M38" s="27">
        <v>0</v>
      </c>
      <c r="N38" s="17">
        <f t="shared" si="0"/>
        <v>650.84</v>
      </c>
      <c r="O38" t="s">
        <v>407</v>
      </c>
    </row>
    <row r="39" spans="1:15" x14ac:dyDescent="0.35">
      <c r="A39" s="23">
        <v>44377</v>
      </c>
      <c r="B39" s="24" t="s">
        <v>408</v>
      </c>
      <c r="C39" s="25">
        <v>44561</v>
      </c>
      <c r="D39" s="24"/>
      <c r="E39" s="24" t="s">
        <v>404</v>
      </c>
      <c r="F39" s="24" t="s">
        <v>167</v>
      </c>
      <c r="G39" s="24" t="s">
        <v>168</v>
      </c>
      <c r="H39" s="24" t="s">
        <v>448</v>
      </c>
      <c r="I39" s="24"/>
      <c r="J39" s="24" t="s">
        <v>406</v>
      </c>
      <c r="K39" s="24"/>
      <c r="L39" s="26">
        <v>1344</v>
      </c>
      <c r="M39" s="27">
        <v>0</v>
      </c>
      <c r="N39" s="17">
        <f t="shared" si="0"/>
        <v>1344</v>
      </c>
      <c r="O39" t="s">
        <v>407</v>
      </c>
    </row>
    <row r="40" spans="1:15" x14ac:dyDescent="0.35">
      <c r="A40" s="23">
        <v>44377</v>
      </c>
      <c r="B40" s="24" t="s">
        <v>408</v>
      </c>
      <c r="C40" s="25">
        <v>44561</v>
      </c>
      <c r="D40" s="24"/>
      <c r="E40" s="24" t="s">
        <v>404</v>
      </c>
      <c r="F40" s="24" t="s">
        <v>167</v>
      </c>
      <c r="G40" s="24" t="s">
        <v>168</v>
      </c>
      <c r="H40" s="24" t="s">
        <v>449</v>
      </c>
      <c r="I40" s="24"/>
      <c r="J40" s="24" t="s">
        <v>406</v>
      </c>
      <c r="K40" s="24"/>
      <c r="L40" s="26">
        <v>216</v>
      </c>
      <c r="M40" s="27">
        <v>0</v>
      </c>
      <c r="N40" s="17">
        <f t="shared" si="0"/>
        <v>216</v>
      </c>
      <c r="O40" t="s">
        <v>407</v>
      </c>
    </row>
    <row r="41" spans="1:15" x14ac:dyDescent="0.35">
      <c r="A41" s="18">
        <v>44377</v>
      </c>
      <c r="B41" s="19" t="s">
        <v>414</v>
      </c>
      <c r="C41" s="20">
        <v>44561</v>
      </c>
      <c r="D41" s="19"/>
      <c r="E41" s="19" t="s">
        <v>404</v>
      </c>
      <c r="F41" s="19" t="s">
        <v>167</v>
      </c>
      <c r="G41" s="19" t="s">
        <v>168</v>
      </c>
      <c r="H41" s="19" t="s">
        <v>450</v>
      </c>
      <c r="I41" s="19"/>
      <c r="J41" s="19" t="s">
        <v>406</v>
      </c>
      <c r="K41" s="19"/>
      <c r="L41" s="21">
        <v>19035</v>
      </c>
      <c r="M41" s="22">
        <v>0</v>
      </c>
      <c r="N41" s="17">
        <f t="shared" si="0"/>
        <v>19035</v>
      </c>
      <c r="O41" t="s">
        <v>407</v>
      </c>
    </row>
    <row r="42" spans="1:15" x14ac:dyDescent="0.35">
      <c r="A42" s="18">
        <v>44377</v>
      </c>
      <c r="B42" s="19" t="s">
        <v>414</v>
      </c>
      <c r="C42" s="20">
        <v>44561</v>
      </c>
      <c r="D42" s="19"/>
      <c r="E42" s="19" t="s">
        <v>404</v>
      </c>
      <c r="F42" s="19" t="s">
        <v>167</v>
      </c>
      <c r="G42" s="19" t="s">
        <v>168</v>
      </c>
      <c r="H42" s="19" t="s">
        <v>451</v>
      </c>
      <c r="I42" s="19"/>
      <c r="J42" s="19" t="s">
        <v>406</v>
      </c>
      <c r="K42" s="19"/>
      <c r="L42" s="21">
        <v>437.75</v>
      </c>
      <c r="M42" s="22">
        <v>0</v>
      </c>
      <c r="N42" s="17">
        <f t="shared" si="0"/>
        <v>437.75</v>
      </c>
      <c r="O42" t="s">
        <v>407</v>
      </c>
    </row>
    <row r="43" spans="1:15" x14ac:dyDescent="0.35">
      <c r="A43" s="23">
        <v>44377</v>
      </c>
      <c r="B43" s="24" t="s">
        <v>414</v>
      </c>
      <c r="C43" s="25">
        <v>44561</v>
      </c>
      <c r="D43" s="24"/>
      <c r="E43" s="24" t="s">
        <v>404</v>
      </c>
      <c r="F43" s="24" t="s">
        <v>167</v>
      </c>
      <c r="G43" s="24" t="s">
        <v>168</v>
      </c>
      <c r="H43" s="24" t="s">
        <v>452</v>
      </c>
      <c r="I43" s="24"/>
      <c r="J43" s="24" t="s">
        <v>406</v>
      </c>
      <c r="K43" s="24"/>
      <c r="L43" s="26">
        <v>10402.5</v>
      </c>
      <c r="M43" s="27">
        <v>0</v>
      </c>
      <c r="N43" s="17">
        <f t="shared" si="0"/>
        <v>10402.5</v>
      </c>
      <c r="O43" t="s">
        <v>407</v>
      </c>
    </row>
    <row r="44" spans="1:15" x14ac:dyDescent="0.35">
      <c r="A44" s="18">
        <v>44377</v>
      </c>
      <c r="B44" s="19" t="s">
        <v>414</v>
      </c>
      <c r="C44" s="20">
        <v>44561</v>
      </c>
      <c r="D44" s="19"/>
      <c r="E44" s="19" t="s">
        <v>404</v>
      </c>
      <c r="F44" s="19" t="s">
        <v>167</v>
      </c>
      <c r="G44" s="19" t="s">
        <v>168</v>
      </c>
      <c r="H44" s="19" t="s">
        <v>453</v>
      </c>
      <c r="I44" s="19"/>
      <c r="J44" s="19" t="s">
        <v>406</v>
      </c>
      <c r="K44" s="19"/>
      <c r="L44" s="21">
        <v>949</v>
      </c>
      <c r="M44" s="22">
        <v>0</v>
      </c>
      <c r="N44" s="17">
        <f t="shared" si="0"/>
        <v>949</v>
      </c>
      <c r="O44" t="s">
        <v>407</v>
      </c>
    </row>
    <row r="45" spans="1:15" x14ac:dyDescent="0.35">
      <c r="A45" s="18">
        <v>44377</v>
      </c>
      <c r="B45" s="19" t="s">
        <v>425</v>
      </c>
      <c r="C45" s="20">
        <v>44561</v>
      </c>
      <c r="D45" s="19"/>
      <c r="E45" s="19" t="s">
        <v>404</v>
      </c>
      <c r="F45" s="19" t="s">
        <v>167</v>
      </c>
      <c r="G45" s="19" t="s">
        <v>168</v>
      </c>
      <c r="H45" s="19" t="s">
        <v>454</v>
      </c>
      <c r="I45" s="19"/>
      <c r="J45" s="19" t="s">
        <v>406</v>
      </c>
      <c r="K45" s="19"/>
      <c r="L45" s="21">
        <v>637.58000000000004</v>
      </c>
      <c r="M45" s="22">
        <v>0</v>
      </c>
      <c r="N45" s="17">
        <f t="shared" si="0"/>
        <v>637.58000000000004</v>
      </c>
      <c r="O45" t="s">
        <v>407</v>
      </c>
    </row>
    <row r="46" spans="1:15" x14ac:dyDescent="0.35">
      <c r="A46" s="18">
        <v>44377</v>
      </c>
      <c r="B46" s="19" t="s">
        <v>455</v>
      </c>
      <c r="C46" s="20">
        <v>44561</v>
      </c>
      <c r="D46" s="19"/>
      <c r="E46" s="19" t="s">
        <v>404</v>
      </c>
      <c r="F46" s="19" t="s">
        <v>167</v>
      </c>
      <c r="G46" s="19" t="s">
        <v>168</v>
      </c>
      <c r="H46" s="19" t="s">
        <v>456</v>
      </c>
      <c r="I46" s="19"/>
      <c r="J46" s="19" t="s">
        <v>406</v>
      </c>
      <c r="K46" s="19"/>
      <c r="L46" s="21">
        <v>510</v>
      </c>
      <c r="M46" s="22">
        <v>0</v>
      </c>
      <c r="N46" s="17">
        <f t="shared" si="0"/>
        <v>510</v>
      </c>
      <c r="O46" t="s">
        <v>407</v>
      </c>
    </row>
    <row r="47" spans="1:15" x14ac:dyDescent="0.35">
      <c r="A47" s="23">
        <v>44377</v>
      </c>
      <c r="B47" s="24" t="s">
        <v>408</v>
      </c>
      <c r="C47" s="25">
        <v>44561</v>
      </c>
      <c r="D47" s="24"/>
      <c r="E47" s="24" t="s">
        <v>404</v>
      </c>
      <c r="F47" s="24" t="s">
        <v>167</v>
      </c>
      <c r="G47" s="24" t="s">
        <v>168</v>
      </c>
      <c r="H47" s="24" t="s">
        <v>457</v>
      </c>
      <c r="I47" s="24"/>
      <c r="J47" s="24" t="s">
        <v>406</v>
      </c>
      <c r="K47" s="24"/>
      <c r="L47" s="26">
        <v>196.16</v>
      </c>
      <c r="M47" s="27">
        <v>0</v>
      </c>
      <c r="N47" s="17">
        <f t="shared" si="0"/>
        <v>196.16</v>
      </c>
      <c r="O47" t="s">
        <v>407</v>
      </c>
    </row>
    <row r="48" spans="1:15" x14ac:dyDescent="0.35">
      <c r="A48" s="18">
        <v>44377</v>
      </c>
      <c r="B48" s="19" t="s">
        <v>408</v>
      </c>
      <c r="C48" s="20">
        <v>44561</v>
      </c>
      <c r="D48" s="19"/>
      <c r="E48" s="19" t="s">
        <v>404</v>
      </c>
      <c r="F48" s="19" t="s">
        <v>167</v>
      </c>
      <c r="G48" s="19" t="s">
        <v>168</v>
      </c>
      <c r="H48" s="19" t="s">
        <v>458</v>
      </c>
      <c r="I48" s="19"/>
      <c r="J48" s="19" t="s">
        <v>406</v>
      </c>
      <c r="K48" s="19"/>
      <c r="L48" s="21">
        <v>203.72</v>
      </c>
      <c r="M48" s="22">
        <v>0</v>
      </c>
      <c r="N48" s="17">
        <f t="shared" si="0"/>
        <v>203.72</v>
      </c>
      <c r="O48" t="s">
        <v>407</v>
      </c>
    </row>
    <row r="49" spans="1:15" x14ac:dyDescent="0.35">
      <c r="A49" s="18">
        <v>44377</v>
      </c>
      <c r="B49" s="19" t="s">
        <v>408</v>
      </c>
      <c r="C49" s="20">
        <v>44561</v>
      </c>
      <c r="D49" s="19"/>
      <c r="E49" s="19" t="s">
        <v>404</v>
      </c>
      <c r="F49" s="19" t="s">
        <v>167</v>
      </c>
      <c r="G49" s="19" t="s">
        <v>168</v>
      </c>
      <c r="H49" s="19" t="s">
        <v>459</v>
      </c>
      <c r="I49" s="19"/>
      <c r="J49" s="19" t="s">
        <v>406</v>
      </c>
      <c r="K49" s="19"/>
      <c r="L49" s="21">
        <v>188.19</v>
      </c>
      <c r="M49" s="22">
        <v>0</v>
      </c>
      <c r="N49" s="17">
        <f t="shared" si="0"/>
        <v>188.19</v>
      </c>
      <c r="O49" t="s">
        <v>407</v>
      </c>
    </row>
    <row r="50" spans="1:15" x14ac:dyDescent="0.35">
      <c r="A50" s="23">
        <v>44377</v>
      </c>
      <c r="B50" s="24" t="s">
        <v>408</v>
      </c>
      <c r="C50" s="25">
        <v>44561</v>
      </c>
      <c r="D50" s="24"/>
      <c r="E50" s="24" t="s">
        <v>404</v>
      </c>
      <c r="F50" s="24" t="s">
        <v>167</v>
      </c>
      <c r="G50" s="24" t="s">
        <v>168</v>
      </c>
      <c r="H50" s="24" t="s">
        <v>460</v>
      </c>
      <c r="I50" s="24"/>
      <c r="J50" s="24" t="s">
        <v>406</v>
      </c>
      <c r="K50" s="24"/>
      <c r="L50" s="26">
        <v>174.69</v>
      </c>
      <c r="M50" s="27">
        <v>0</v>
      </c>
      <c r="N50" s="17">
        <f t="shared" si="0"/>
        <v>174.69</v>
      </c>
      <c r="O50" t="s">
        <v>407</v>
      </c>
    </row>
    <row r="51" spans="1:15" x14ac:dyDescent="0.35">
      <c r="A51" s="18">
        <v>44377</v>
      </c>
      <c r="B51" s="19" t="s">
        <v>408</v>
      </c>
      <c r="C51" s="20">
        <v>44561</v>
      </c>
      <c r="D51" s="19"/>
      <c r="E51" s="19" t="s">
        <v>404</v>
      </c>
      <c r="F51" s="19" t="s">
        <v>167</v>
      </c>
      <c r="G51" s="19" t="s">
        <v>168</v>
      </c>
      <c r="H51" s="19" t="s">
        <v>461</v>
      </c>
      <c r="I51" s="19"/>
      <c r="J51" s="19" t="s">
        <v>406</v>
      </c>
      <c r="K51" s="19"/>
      <c r="L51" s="21">
        <v>163.35</v>
      </c>
      <c r="M51" s="22">
        <v>0</v>
      </c>
      <c r="N51" s="17">
        <f t="shared" si="0"/>
        <v>163.35</v>
      </c>
      <c r="O51" t="s">
        <v>407</v>
      </c>
    </row>
    <row r="52" spans="1:15" x14ac:dyDescent="0.35">
      <c r="A52" s="18">
        <v>44377</v>
      </c>
      <c r="B52" s="19" t="s">
        <v>408</v>
      </c>
      <c r="C52" s="20">
        <v>44561</v>
      </c>
      <c r="D52" s="19"/>
      <c r="E52" s="19" t="s">
        <v>404</v>
      </c>
      <c r="F52" s="19" t="s">
        <v>167</v>
      </c>
      <c r="G52" s="19" t="s">
        <v>168</v>
      </c>
      <c r="H52" s="19" t="s">
        <v>462</v>
      </c>
      <c r="I52" s="19"/>
      <c r="J52" s="19" t="s">
        <v>406</v>
      </c>
      <c r="K52" s="19"/>
      <c r="L52" s="21">
        <v>155.93</v>
      </c>
      <c r="M52" s="22">
        <v>0</v>
      </c>
      <c r="N52" s="17">
        <f t="shared" si="0"/>
        <v>155.93</v>
      </c>
      <c r="O52" t="s">
        <v>407</v>
      </c>
    </row>
    <row r="53" spans="1:15" x14ac:dyDescent="0.35">
      <c r="A53" s="23">
        <v>44377</v>
      </c>
      <c r="B53" s="24" t="s">
        <v>408</v>
      </c>
      <c r="C53" s="25">
        <v>44561</v>
      </c>
      <c r="D53" s="24"/>
      <c r="E53" s="24" t="s">
        <v>404</v>
      </c>
      <c r="F53" s="24" t="s">
        <v>167</v>
      </c>
      <c r="G53" s="24" t="s">
        <v>168</v>
      </c>
      <c r="H53" s="24" t="s">
        <v>463</v>
      </c>
      <c r="I53" s="24"/>
      <c r="J53" s="24" t="s">
        <v>406</v>
      </c>
      <c r="K53" s="24"/>
      <c r="L53" s="26">
        <v>209.25</v>
      </c>
      <c r="M53" s="27">
        <v>0</v>
      </c>
      <c r="N53" s="17">
        <f t="shared" si="0"/>
        <v>209.25</v>
      </c>
      <c r="O53" t="s">
        <v>407</v>
      </c>
    </row>
    <row r="54" spans="1:15" x14ac:dyDescent="0.35">
      <c r="A54" s="23">
        <v>44377</v>
      </c>
      <c r="B54" s="24" t="s">
        <v>408</v>
      </c>
      <c r="C54" s="25">
        <v>44561</v>
      </c>
      <c r="D54" s="24"/>
      <c r="E54" s="24" t="s">
        <v>404</v>
      </c>
      <c r="F54" s="24" t="s">
        <v>167</v>
      </c>
      <c r="G54" s="24" t="s">
        <v>168</v>
      </c>
      <c r="H54" s="24" t="s">
        <v>464</v>
      </c>
      <c r="I54" s="24"/>
      <c r="J54" s="24" t="s">
        <v>406</v>
      </c>
      <c r="K54" s="24"/>
      <c r="L54" s="26">
        <v>181.85</v>
      </c>
      <c r="M54" s="27">
        <v>0</v>
      </c>
      <c r="N54" s="17">
        <f t="shared" si="0"/>
        <v>181.85</v>
      </c>
      <c r="O54" t="s">
        <v>407</v>
      </c>
    </row>
    <row r="55" spans="1:15" x14ac:dyDescent="0.35">
      <c r="A55" s="23">
        <v>44377</v>
      </c>
      <c r="B55" s="24" t="s">
        <v>408</v>
      </c>
      <c r="C55" s="25">
        <v>44561</v>
      </c>
      <c r="D55" s="24"/>
      <c r="E55" s="24" t="s">
        <v>404</v>
      </c>
      <c r="F55" s="24" t="s">
        <v>167</v>
      </c>
      <c r="G55" s="24" t="s">
        <v>168</v>
      </c>
      <c r="H55" s="24" t="s">
        <v>465</v>
      </c>
      <c r="I55" s="24"/>
      <c r="J55" s="24" t="s">
        <v>406</v>
      </c>
      <c r="K55" s="24"/>
      <c r="L55" s="26">
        <v>189</v>
      </c>
      <c r="M55" s="27">
        <v>0</v>
      </c>
      <c r="N55" s="17">
        <f t="shared" si="0"/>
        <v>189</v>
      </c>
      <c r="O55" t="s">
        <v>407</v>
      </c>
    </row>
    <row r="56" spans="1:15" x14ac:dyDescent="0.35">
      <c r="A56" s="18">
        <v>44377</v>
      </c>
      <c r="B56" s="19" t="s">
        <v>408</v>
      </c>
      <c r="C56" s="20">
        <v>44561</v>
      </c>
      <c r="D56" s="19"/>
      <c r="E56" s="19" t="s">
        <v>404</v>
      </c>
      <c r="F56" s="19" t="s">
        <v>167</v>
      </c>
      <c r="G56" s="19" t="s">
        <v>168</v>
      </c>
      <c r="H56" s="19" t="s">
        <v>466</v>
      </c>
      <c r="I56" s="19"/>
      <c r="J56" s="19" t="s">
        <v>406</v>
      </c>
      <c r="K56" s="19"/>
      <c r="L56" s="21">
        <v>174.42</v>
      </c>
      <c r="M56" s="22">
        <v>0</v>
      </c>
      <c r="N56" s="17">
        <f t="shared" si="0"/>
        <v>174.42</v>
      </c>
      <c r="O56" t="s">
        <v>407</v>
      </c>
    </row>
    <row r="57" spans="1:15" x14ac:dyDescent="0.35">
      <c r="A57" s="18">
        <v>44377</v>
      </c>
      <c r="B57" s="19" t="s">
        <v>408</v>
      </c>
      <c r="C57" s="20">
        <v>44561</v>
      </c>
      <c r="D57" s="19"/>
      <c r="E57" s="19" t="s">
        <v>404</v>
      </c>
      <c r="F57" s="19" t="s">
        <v>167</v>
      </c>
      <c r="G57" s="19" t="s">
        <v>168</v>
      </c>
      <c r="H57" s="19" t="s">
        <v>467</v>
      </c>
      <c r="I57" s="19"/>
      <c r="J57" s="19" t="s">
        <v>406</v>
      </c>
      <c r="K57" s="19"/>
      <c r="L57" s="21">
        <v>175.91</v>
      </c>
      <c r="M57" s="22">
        <v>0</v>
      </c>
      <c r="N57" s="17">
        <f t="shared" si="0"/>
        <v>175.91</v>
      </c>
      <c r="O57" t="s">
        <v>407</v>
      </c>
    </row>
    <row r="58" spans="1:15" x14ac:dyDescent="0.35">
      <c r="A58" s="18">
        <v>44377</v>
      </c>
      <c r="B58" s="19" t="s">
        <v>408</v>
      </c>
      <c r="C58" s="20">
        <v>44561</v>
      </c>
      <c r="D58" s="19"/>
      <c r="E58" s="19" t="s">
        <v>404</v>
      </c>
      <c r="F58" s="19" t="s">
        <v>167</v>
      </c>
      <c r="G58" s="19" t="s">
        <v>168</v>
      </c>
      <c r="H58" s="19" t="s">
        <v>468</v>
      </c>
      <c r="I58" s="19"/>
      <c r="J58" s="19" t="s">
        <v>406</v>
      </c>
      <c r="K58" s="19"/>
      <c r="L58" s="21">
        <v>189.68</v>
      </c>
      <c r="M58" s="22">
        <v>0</v>
      </c>
      <c r="N58" s="17">
        <f t="shared" si="0"/>
        <v>189.68</v>
      </c>
      <c r="O58" t="s">
        <v>407</v>
      </c>
    </row>
    <row r="59" spans="1:15" x14ac:dyDescent="0.35">
      <c r="A59" s="18">
        <v>44377</v>
      </c>
      <c r="B59" s="19" t="s">
        <v>408</v>
      </c>
      <c r="C59" s="20">
        <v>44561</v>
      </c>
      <c r="D59" s="19"/>
      <c r="E59" s="19" t="s">
        <v>404</v>
      </c>
      <c r="F59" s="19" t="s">
        <v>167</v>
      </c>
      <c r="G59" s="19" t="s">
        <v>168</v>
      </c>
      <c r="H59" s="19" t="s">
        <v>469</v>
      </c>
      <c r="I59" s="19"/>
      <c r="J59" s="19" t="s">
        <v>406</v>
      </c>
      <c r="K59" s="19"/>
      <c r="L59" s="21">
        <v>209.12</v>
      </c>
      <c r="M59" s="22">
        <v>0</v>
      </c>
      <c r="N59" s="17">
        <f t="shared" si="0"/>
        <v>209.12</v>
      </c>
      <c r="O59" t="s">
        <v>407</v>
      </c>
    </row>
    <row r="60" spans="1:15" x14ac:dyDescent="0.35">
      <c r="A60" s="23">
        <v>44377</v>
      </c>
      <c r="B60" s="24" t="s">
        <v>408</v>
      </c>
      <c r="C60" s="25">
        <v>44561</v>
      </c>
      <c r="D60" s="24"/>
      <c r="E60" s="24" t="s">
        <v>404</v>
      </c>
      <c r="F60" s="24" t="s">
        <v>167</v>
      </c>
      <c r="G60" s="24" t="s">
        <v>168</v>
      </c>
      <c r="H60" s="24" t="s">
        <v>470</v>
      </c>
      <c r="I60" s="24"/>
      <c r="J60" s="24" t="s">
        <v>406</v>
      </c>
      <c r="K60" s="24"/>
      <c r="L60" s="26">
        <v>157.94999999999999</v>
      </c>
      <c r="M60" s="27">
        <v>0</v>
      </c>
      <c r="N60" s="17">
        <f t="shared" si="0"/>
        <v>157.94999999999999</v>
      </c>
      <c r="O60" t="s">
        <v>407</v>
      </c>
    </row>
    <row r="61" spans="1:15" x14ac:dyDescent="0.35">
      <c r="A61" s="18">
        <v>44377</v>
      </c>
      <c r="B61" s="19" t="s">
        <v>425</v>
      </c>
      <c r="C61" s="20">
        <v>44561</v>
      </c>
      <c r="D61" s="19"/>
      <c r="E61" s="19" t="s">
        <v>404</v>
      </c>
      <c r="F61" s="19" t="s">
        <v>167</v>
      </c>
      <c r="G61" s="19" t="s">
        <v>168</v>
      </c>
      <c r="H61" s="19" t="s">
        <v>471</v>
      </c>
      <c r="I61" s="19"/>
      <c r="J61" s="19" t="s">
        <v>406</v>
      </c>
      <c r="K61" s="19"/>
      <c r="L61" s="21">
        <v>481.75</v>
      </c>
      <c r="M61" s="22">
        <v>0</v>
      </c>
      <c r="N61" s="17">
        <f t="shared" si="0"/>
        <v>481.75</v>
      </c>
      <c r="O61" t="s">
        <v>407</v>
      </c>
    </row>
    <row r="62" spans="1:15" x14ac:dyDescent="0.35">
      <c r="A62" s="23">
        <v>44377</v>
      </c>
      <c r="B62" s="24" t="s">
        <v>408</v>
      </c>
      <c r="C62" s="25">
        <v>44561</v>
      </c>
      <c r="D62" s="24"/>
      <c r="E62" s="24" t="s">
        <v>404</v>
      </c>
      <c r="F62" s="24" t="s">
        <v>167</v>
      </c>
      <c r="G62" s="24" t="s">
        <v>168</v>
      </c>
      <c r="H62" s="24" t="s">
        <v>472</v>
      </c>
      <c r="I62" s="24"/>
      <c r="J62" s="24" t="s">
        <v>406</v>
      </c>
      <c r="K62" s="24"/>
      <c r="L62" s="26">
        <v>604.75</v>
      </c>
      <c r="M62" s="27">
        <v>0</v>
      </c>
      <c r="N62" s="17">
        <f t="shared" si="0"/>
        <v>604.75</v>
      </c>
      <c r="O62" t="s">
        <v>407</v>
      </c>
    </row>
    <row r="63" spans="1:15" x14ac:dyDescent="0.35">
      <c r="A63" s="23">
        <v>44377</v>
      </c>
      <c r="B63" s="24" t="s">
        <v>408</v>
      </c>
      <c r="C63" s="25">
        <v>44561</v>
      </c>
      <c r="D63" s="24"/>
      <c r="E63" s="24" t="s">
        <v>404</v>
      </c>
      <c r="F63" s="24" t="s">
        <v>167</v>
      </c>
      <c r="G63" s="24" t="s">
        <v>168</v>
      </c>
      <c r="H63" s="24" t="s">
        <v>473</v>
      </c>
      <c r="I63" s="24"/>
      <c r="J63" s="24" t="s">
        <v>406</v>
      </c>
      <c r="K63" s="24"/>
      <c r="L63" s="26">
        <v>522.75</v>
      </c>
      <c r="M63" s="27">
        <v>0</v>
      </c>
      <c r="N63" s="17">
        <f t="shared" si="0"/>
        <v>522.75</v>
      </c>
      <c r="O63" t="s">
        <v>407</v>
      </c>
    </row>
    <row r="64" spans="1:15" x14ac:dyDescent="0.35">
      <c r="A64" s="23">
        <v>44377</v>
      </c>
      <c r="B64" s="24" t="s">
        <v>425</v>
      </c>
      <c r="C64" s="25">
        <v>44561</v>
      </c>
      <c r="D64" s="24"/>
      <c r="E64" s="24" t="s">
        <v>404</v>
      </c>
      <c r="F64" s="24" t="s">
        <v>167</v>
      </c>
      <c r="G64" s="24" t="s">
        <v>168</v>
      </c>
      <c r="H64" s="24" t="s">
        <v>474</v>
      </c>
      <c r="I64" s="24"/>
      <c r="J64" s="24" t="s">
        <v>406</v>
      </c>
      <c r="K64" s="24"/>
      <c r="L64" s="26">
        <v>553.5</v>
      </c>
      <c r="M64" s="27">
        <v>0</v>
      </c>
      <c r="N64" s="17">
        <f t="shared" si="0"/>
        <v>553.5</v>
      </c>
      <c r="O64" t="s">
        <v>407</v>
      </c>
    </row>
    <row r="65" spans="1:15" x14ac:dyDescent="0.35">
      <c r="A65" s="23">
        <v>44377</v>
      </c>
      <c r="B65" s="24" t="s">
        <v>425</v>
      </c>
      <c r="C65" s="25">
        <v>44561</v>
      </c>
      <c r="D65" s="24"/>
      <c r="E65" s="24" t="s">
        <v>404</v>
      </c>
      <c r="F65" s="24" t="s">
        <v>167</v>
      </c>
      <c r="G65" s="24" t="s">
        <v>168</v>
      </c>
      <c r="H65" s="24" t="s">
        <v>475</v>
      </c>
      <c r="I65" s="24"/>
      <c r="J65" s="24" t="s">
        <v>406</v>
      </c>
      <c r="K65" s="24"/>
      <c r="L65" s="26">
        <v>594.5</v>
      </c>
      <c r="M65" s="27">
        <v>0</v>
      </c>
      <c r="N65" s="17">
        <f t="shared" si="0"/>
        <v>594.5</v>
      </c>
      <c r="O65" t="s">
        <v>407</v>
      </c>
    </row>
    <row r="66" spans="1:15" x14ac:dyDescent="0.35">
      <c r="A66" s="23">
        <v>44377</v>
      </c>
      <c r="B66" s="24" t="s">
        <v>425</v>
      </c>
      <c r="C66" s="25">
        <v>44561</v>
      </c>
      <c r="D66" s="24"/>
      <c r="E66" s="24" t="s">
        <v>404</v>
      </c>
      <c r="F66" s="24" t="s">
        <v>167</v>
      </c>
      <c r="G66" s="24" t="s">
        <v>168</v>
      </c>
      <c r="H66" s="24" t="s">
        <v>476</v>
      </c>
      <c r="I66" s="24"/>
      <c r="J66" s="24" t="s">
        <v>406</v>
      </c>
      <c r="K66" s="24"/>
      <c r="L66" s="26">
        <v>502.25</v>
      </c>
      <c r="M66" s="27">
        <v>0</v>
      </c>
      <c r="N66" s="17">
        <f t="shared" ref="N66:N129" si="1">L66-M66</f>
        <v>502.25</v>
      </c>
      <c r="O66" t="s">
        <v>407</v>
      </c>
    </row>
    <row r="67" spans="1:15" x14ac:dyDescent="0.35">
      <c r="A67" s="18">
        <v>44377</v>
      </c>
      <c r="B67" s="19" t="s">
        <v>425</v>
      </c>
      <c r="C67" s="20">
        <v>44561</v>
      </c>
      <c r="D67" s="19"/>
      <c r="E67" s="19" t="s">
        <v>404</v>
      </c>
      <c r="F67" s="19" t="s">
        <v>167</v>
      </c>
      <c r="G67" s="19" t="s">
        <v>168</v>
      </c>
      <c r="H67" s="19" t="s">
        <v>477</v>
      </c>
      <c r="I67" s="19"/>
      <c r="J67" s="19" t="s">
        <v>406</v>
      </c>
      <c r="K67" s="19"/>
      <c r="L67" s="21">
        <v>522.75</v>
      </c>
      <c r="M67" s="22">
        <v>0</v>
      </c>
      <c r="N67" s="17">
        <f t="shared" si="1"/>
        <v>522.75</v>
      </c>
      <c r="O67" t="s">
        <v>407</v>
      </c>
    </row>
    <row r="68" spans="1:15" x14ac:dyDescent="0.35">
      <c r="A68" s="23">
        <v>44377</v>
      </c>
      <c r="B68" s="24" t="s">
        <v>425</v>
      </c>
      <c r="C68" s="25">
        <v>44561</v>
      </c>
      <c r="D68" s="24"/>
      <c r="E68" s="24" t="s">
        <v>404</v>
      </c>
      <c r="F68" s="24" t="s">
        <v>167</v>
      </c>
      <c r="G68" s="24" t="s">
        <v>168</v>
      </c>
      <c r="H68" s="24" t="s">
        <v>478</v>
      </c>
      <c r="I68" s="24"/>
      <c r="J68" s="24" t="s">
        <v>406</v>
      </c>
      <c r="K68" s="24"/>
      <c r="L68" s="26">
        <v>533</v>
      </c>
      <c r="M68" s="27">
        <v>0</v>
      </c>
      <c r="N68" s="17">
        <f t="shared" si="1"/>
        <v>533</v>
      </c>
      <c r="O68" t="s">
        <v>407</v>
      </c>
    </row>
    <row r="69" spans="1:15" x14ac:dyDescent="0.35">
      <c r="A69" s="18">
        <v>44377</v>
      </c>
      <c r="B69" s="19" t="s">
        <v>425</v>
      </c>
      <c r="C69" s="20">
        <v>44561</v>
      </c>
      <c r="D69" s="19"/>
      <c r="E69" s="19" t="s">
        <v>404</v>
      </c>
      <c r="F69" s="19" t="s">
        <v>167</v>
      </c>
      <c r="G69" s="19" t="s">
        <v>168</v>
      </c>
      <c r="H69" s="19" t="s">
        <v>479</v>
      </c>
      <c r="I69" s="19"/>
      <c r="J69" s="19" t="s">
        <v>406</v>
      </c>
      <c r="K69" s="19"/>
      <c r="L69" s="21">
        <v>553.5</v>
      </c>
      <c r="M69" s="22">
        <v>0</v>
      </c>
      <c r="N69" s="17">
        <f t="shared" si="1"/>
        <v>553.5</v>
      </c>
      <c r="O69" t="s">
        <v>407</v>
      </c>
    </row>
    <row r="70" spans="1:15" x14ac:dyDescent="0.35">
      <c r="A70" s="18">
        <v>44377</v>
      </c>
      <c r="B70" s="19" t="s">
        <v>425</v>
      </c>
      <c r="C70" s="20">
        <v>44561</v>
      </c>
      <c r="D70" s="19"/>
      <c r="E70" s="19" t="s">
        <v>404</v>
      </c>
      <c r="F70" s="19" t="s">
        <v>167</v>
      </c>
      <c r="G70" s="19" t="s">
        <v>168</v>
      </c>
      <c r="H70" s="19" t="s">
        <v>480</v>
      </c>
      <c r="I70" s="19"/>
      <c r="J70" s="19" t="s">
        <v>406</v>
      </c>
      <c r="K70" s="19"/>
      <c r="L70" s="21">
        <v>492</v>
      </c>
      <c r="M70" s="22">
        <v>0</v>
      </c>
      <c r="N70" s="17">
        <f t="shared" si="1"/>
        <v>492</v>
      </c>
      <c r="O70" t="s">
        <v>407</v>
      </c>
    </row>
    <row r="71" spans="1:15" x14ac:dyDescent="0.35">
      <c r="A71" s="23">
        <v>44377</v>
      </c>
      <c r="B71" s="24" t="s">
        <v>408</v>
      </c>
      <c r="C71" s="25">
        <v>44561</v>
      </c>
      <c r="D71" s="24"/>
      <c r="E71" s="24" t="s">
        <v>404</v>
      </c>
      <c r="F71" s="24" t="s">
        <v>167</v>
      </c>
      <c r="G71" s="24" t="s">
        <v>168</v>
      </c>
      <c r="H71" s="24" t="s">
        <v>481</v>
      </c>
      <c r="I71" s="24"/>
      <c r="J71" s="24" t="s">
        <v>406</v>
      </c>
      <c r="K71" s="24"/>
      <c r="L71" s="26">
        <v>461.25</v>
      </c>
      <c r="M71" s="27">
        <v>0</v>
      </c>
      <c r="N71" s="17">
        <f t="shared" si="1"/>
        <v>461.25</v>
      </c>
      <c r="O71" t="s">
        <v>407</v>
      </c>
    </row>
    <row r="72" spans="1:15" x14ac:dyDescent="0.35">
      <c r="A72" s="18">
        <v>44377</v>
      </c>
      <c r="B72" s="19" t="s">
        <v>482</v>
      </c>
      <c r="C72" s="20">
        <v>44561</v>
      </c>
      <c r="D72" s="19"/>
      <c r="E72" s="19" t="s">
        <v>404</v>
      </c>
      <c r="F72" s="19" t="s">
        <v>167</v>
      </c>
      <c r="G72" s="19" t="s">
        <v>168</v>
      </c>
      <c r="H72" s="19" t="s">
        <v>483</v>
      </c>
      <c r="I72" s="19"/>
      <c r="J72" s="19" t="s">
        <v>406</v>
      </c>
      <c r="K72" s="19"/>
      <c r="L72" s="21">
        <v>269.89</v>
      </c>
      <c r="M72" s="22">
        <v>0</v>
      </c>
      <c r="N72" s="17">
        <f t="shared" si="1"/>
        <v>269.89</v>
      </c>
      <c r="O72" t="s">
        <v>484</v>
      </c>
    </row>
    <row r="73" spans="1:15" x14ac:dyDescent="0.35">
      <c r="A73" s="18">
        <v>44377</v>
      </c>
      <c r="B73" s="19" t="s">
        <v>482</v>
      </c>
      <c r="C73" s="20">
        <v>44561</v>
      </c>
      <c r="D73" s="19"/>
      <c r="E73" s="19" t="s">
        <v>485</v>
      </c>
      <c r="F73" s="19" t="s">
        <v>167</v>
      </c>
      <c r="G73" s="19" t="s">
        <v>168</v>
      </c>
      <c r="H73" s="19" t="s">
        <v>483</v>
      </c>
      <c r="I73" s="19"/>
      <c r="J73" s="19" t="s">
        <v>368</v>
      </c>
      <c r="K73" s="19"/>
      <c r="L73" s="22">
        <v>0</v>
      </c>
      <c r="M73" s="21">
        <v>269.89</v>
      </c>
      <c r="N73" s="17">
        <f t="shared" si="1"/>
        <v>-269.89</v>
      </c>
      <c r="O73" t="s">
        <v>484</v>
      </c>
    </row>
    <row r="74" spans="1:15" x14ac:dyDescent="0.35">
      <c r="A74" s="18">
        <v>44377</v>
      </c>
      <c r="B74" s="19" t="s">
        <v>486</v>
      </c>
      <c r="C74" s="20">
        <v>44561</v>
      </c>
      <c r="D74" s="19"/>
      <c r="E74" s="19" t="s">
        <v>404</v>
      </c>
      <c r="F74" s="19" t="s">
        <v>167</v>
      </c>
      <c r="G74" s="19" t="s">
        <v>168</v>
      </c>
      <c r="H74" s="19" t="s">
        <v>487</v>
      </c>
      <c r="I74" s="19"/>
      <c r="J74" s="19" t="s">
        <v>406</v>
      </c>
      <c r="K74" s="19"/>
      <c r="L74" s="21">
        <v>33.619999999999997</v>
      </c>
      <c r="M74" s="22">
        <v>0</v>
      </c>
      <c r="N74" s="17">
        <f t="shared" si="1"/>
        <v>33.619999999999997</v>
      </c>
      <c r="O74" t="s">
        <v>407</v>
      </c>
    </row>
    <row r="75" spans="1:15" x14ac:dyDescent="0.35">
      <c r="A75" s="23">
        <v>44377</v>
      </c>
      <c r="B75" s="24" t="s">
        <v>488</v>
      </c>
      <c r="C75" s="25">
        <v>44561</v>
      </c>
      <c r="D75" s="24"/>
      <c r="E75" s="24" t="s">
        <v>404</v>
      </c>
      <c r="F75" s="24" t="s">
        <v>167</v>
      </c>
      <c r="G75" s="24" t="s">
        <v>168</v>
      </c>
      <c r="H75" s="24" t="s">
        <v>489</v>
      </c>
      <c r="I75" s="24"/>
      <c r="J75" s="24" t="s">
        <v>406</v>
      </c>
      <c r="K75" s="24"/>
      <c r="L75" s="26">
        <v>1820</v>
      </c>
      <c r="M75" s="27">
        <v>0</v>
      </c>
      <c r="N75" s="17">
        <f t="shared" si="1"/>
        <v>1820</v>
      </c>
      <c r="O75" t="s">
        <v>407</v>
      </c>
    </row>
    <row r="76" spans="1:15" x14ac:dyDescent="0.35">
      <c r="A76" s="23">
        <v>44377</v>
      </c>
      <c r="B76" s="24" t="s">
        <v>488</v>
      </c>
      <c r="C76" s="25">
        <v>44561</v>
      </c>
      <c r="D76" s="24"/>
      <c r="E76" s="24" t="s">
        <v>404</v>
      </c>
      <c r="F76" s="24" t="s">
        <v>167</v>
      </c>
      <c r="G76" s="24" t="s">
        <v>168</v>
      </c>
      <c r="H76" s="24" t="s">
        <v>490</v>
      </c>
      <c r="I76" s="24"/>
      <c r="J76" s="24" t="s">
        <v>406</v>
      </c>
      <c r="K76" s="24"/>
      <c r="L76" s="26">
        <v>12880</v>
      </c>
      <c r="M76" s="27">
        <v>0</v>
      </c>
      <c r="N76" s="17">
        <f t="shared" si="1"/>
        <v>12880</v>
      </c>
      <c r="O76" t="s">
        <v>407</v>
      </c>
    </row>
    <row r="77" spans="1:15" x14ac:dyDescent="0.35">
      <c r="A77" s="18">
        <v>44377</v>
      </c>
      <c r="B77" s="19" t="s">
        <v>488</v>
      </c>
      <c r="C77" s="20">
        <v>44561</v>
      </c>
      <c r="D77" s="19"/>
      <c r="E77" s="19" t="s">
        <v>404</v>
      </c>
      <c r="F77" s="19" t="s">
        <v>167</v>
      </c>
      <c r="G77" s="19" t="s">
        <v>168</v>
      </c>
      <c r="H77" s="19" t="s">
        <v>491</v>
      </c>
      <c r="I77" s="19"/>
      <c r="J77" s="19" t="s">
        <v>406</v>
      </c>
      <c r="K77" s="19"/>
      <c r="L77" s="21">
        <v>3360</v>
      </c>
      <c r="M77" s="22">
        <v>0</v>
      </c>
      <c r="N77" s="17">
        <f t="shared" si="1"/>
        <v>3360</v>
      </c>
      <c r="O77" t="s">
        <v>407</v>
      </c>
    </row>
    <row r="78" spans="1:15" x14ac:dyDescent="0.35">
      <c r="A78" s="18">
        <v>44377</v>
      </c>
      <c r="B78" s="19" t="s">
        <v>488</v>
      </c>
      <c r="C78" s="20">
        <v>44561</v>
      </c>
      <c r="D78" s="19"/>
      <c r="E78" s="19" t="s">
        <v>404</v>
      </c>
      <c r="F78" s="19" t="s">
        <v>167</v>
      </c>
      <c r="G78" s="19" t="s">
        <v>168</v>
      </c>
      <c r="H78" s="19" t="s">
        <v>492</v>
      </c>
      <c r="I78" s="19"/>
      <c r="J78" s="19" t="s">
        <v>406</v>
      </c>
      <c r="K78" s="19"/>
      <c r="L78" s="21">
        <v>2240</v>
      </c>
      <c r="M78" s="22">
        <v>0</v>
      </c>
      <c r="N78" s="17">
        <f t="shared" si="1"/>
        <v>2240</v>
      </c>
      <c r="O78" t="s">
        <v>407</v>
      </c>
    </row>
    <row r="79" spans="1:15" x14ac:dyDescent="0.35">
      <c r="A79" s="18">
        <v>44377</v>
      </c>
      <c r="B79" s="19" t="s">
        <v>488</v>
      </c>
      <c r="C79" s="20">
        <v>44561</v>
      </c>
      <c r="D79" s="19"/>
      <c r="E79" s="19" t="s">
        <v>404</v>
      </c>
      <c r="F79" s="19" t="s">
        <v>167</v>
      </c>
      <c r="G79" s="19" t="s">
        <v>168</v>
      </c>
      <c r="H79" s="19" t="s">
        <v>493</v>
      </c>
      <c r="I79" s="19"/>
      <c r="J79" s="19" t="s">
        <v>406</v>
      </c>
      <c r="K79" s="19"/>
      <c r="L79" s="21">
        <v>12037</v>
      </c>
      <c r="M79" s="22">
        <v>0</v>
      </c>
      <c r="N79" s="17">
        <f t="shared" si="1"/>
        <v>12037</v>
      </c>
      <c r="O79" t="s">
        <v>407</v>
      </c>
    </row>
    <row r="80" spans="1:15" x14ac:dyDescent="0.35">
      <c r="A80" s="18">
        <v>44377</v>
      </c>
      <c r="B80" s="19" t="s">
        <v>425</v>
      </c>
      <c r="C80" s="20">
        <v>44561</v>
      </c>
      <c r="D80" s="19"/>
      <c r="E80" s="19" t="s">
        <v>404</v>
      </c>
      <c r="F80" s="19" t="s">
        <v>167</v>
      </c>
      <c r="G80" s="19" t="s">
        <v>168</v>
      </c>
      <c r="H80" s="19" t="s">
        <v>494</v>
      </c>
      <c r="I80" s="19"/>
      <c r="J80" s="19" t="s">
        <v>406</v>
      </c>
      <c r="K80" s="19"/>
      <c r="L80" s="21">
        <v>4017.18</v>
      </c>
      <c r="M80" s="22">
        <v>0</v>
      </c>
      <c r="N80" s="17">
        <f t="shared" si="1"/>
        <v>4017.18</v>
      </c>
      <c r="O80" t="s">
        <v>407</v>
      </c>
    </row>
    <row r="81" spans="1:15" x14ac:dyDescent="0.35">
      <c r="A81" s="23">
        <v>44377</v>
      </c>
      <c r="B81" s="24" t="s">
        <v>482</v>
      </c>
      <c r="C81" s="25">
        <v>44561</v>
      </c>
      <c r="D81" s="24"/>
      <c r="E81" s="24" t="s">
        <v>404</v>
      </c>
      <c r="F81" s="24" t="s">
        <v>167</v>
      </c>
      <c r="G81" s="24" t="s">
        <v>168</v>
      </c>
      <c r="H81" s="24" t="s">
        <v>495</v>
      </c>
      <c r="I81" s="24"/>
      <c r="J81" s="24" t="s">
        <v>406</v>
      </c>
      <c r="K81" s="24"/>
      <c r="L81" s="26">
        <v>864</v>
      </c>
      <c r="M81" s="27">
        <v>0</v>
      </c>
      <c r="N81" s="17">
        <f t="shared" si="1"/>
        <v>864</v>
      </c>
      <c r="O81" t="s">
        <v>484</v>
      </c>
    </row>
    <row r="82" spans="1:15" x14ac:dyDescent="0.35">
      <c r="A82" s="18">
        <v>44377</v>
      </c>
      <c r="B82" s="19" t="s">
        <v>482</v>
      </c>
      <c r="C82" s="20">
        <v>44561</v>
      </c>
      <c r="D82" s="19"/>
      <c r="E82" s="19" t="s">
        <v>485</v>
      </c>
      <c r="F82" s="19" t="s">
        <v>167</v>
      </c>
      <c r="G82" s="19" t="s">
        <v>168</v>
      </c>
      <c r="H82" s="19" t="s">
        <v>495</v>
      </c>
      <c r="I82" s="19"/>
      <c r="J82" s="19" t="s">
        <v>368</v>
      </c>
      <c r="K82" s="19"/>
      <c r="L82" s="22">
        <v>0</v>
      </c>
      <c r="M82" s="21">
        <v>864</v>
      </c>
      <c r="N82" s="17">
        <f t="shared" si="1"/>
        <v>-864</v>
      </c>
      <c r="O82" t="s">
        <v>484</v>
      </c>
    </row>
    <row r="83" spans="1:15" x14ac:dyDescent="0.35">
      <c r="A83" s="18">
        <v>44377</v>
      </c>
      <c r="B83" s="19" t="s">
        <v>482</v>
      </c>
      <c r="C83" s="20">
        <v>44561</v>
      </c>
      <c r="D83" s="19"/>
      <c r="E83" s="19" t="s">
        <v>404</v>
      </c>
      <c r="F83" s="19" t="s">
        <v>167</v>
      </c>
      <c r="G83" s="19" t="s">
        <v>168</v>
      </c>
      <c r="H83" s="19" t="s">
        <v>496</v>
      </c>
      <c r="I83" s="19"/>
      <c r="J83" s="19" t="s">
        <v>406</v>
      </c>
      <c r="K83" s="19"/>
      <c r="L83" s="21">
        <v>1912.49</v>
      </c>
      <c r="M83" s="22">
        <v>0</v>
      </c>
      <c r="N83" s="17">
        <f t="shared" si="1"/>
        <v>1912.49</v>
      </c>
      <c r="O83" t="s">
        <v>484</v>
      </c>
    </row>
    <row r="84" spans="1:15" x14ac:dyDescent="0.35">
      <c r="A84" s="18">
        <v>44377</v>
      </c>
      <c r="B84" s="19" t="s">
        <v>482</v>
      </c>
      <c r="C84" s="20">
        <v>44561</v>
      </c>
      <c r="D84" s="19"/>
      <c r="E84" s="19" t="s">
        <v>485</v>
      </c>
      <c r="F84" s="19" t="s">
        <v>167</v>
      </c>
      <c r="G84" s="19" t="s">
        <v>168</v>
      </c>
      <c r="H84" s="19" t="s">
        <v>496</v>
      </c>
      <c r="I84" s="19"/>
      <c r="J84" s="19" t="s">
        <v>368</v>
      </c>
      <c r="K84" s="19"/>
      <c r="L84" s="22">
        <v>0</v>
      </c>
      <c r="M84" s="21">
        <v>1912.49</v>
      </c>
      <c r="N84" s="17">
        <f t="shared" si="1"/>
        <v>-1912.49</v>
      </c>
      <c r="O84" t="s">
        <v>484</v>
      </c>
    </row>
    <row r="85" spans="1:15" x14ac:dyDescent="0.35">
      <c r="A85" s="23">
        <v>44377</v>
      </c>
      <c r="B85" s="24" t="s">
        <v>482</v>
      </c>
      <c r="C85" s="25">
        <v>44561</v>
      </c>
      <c r="D85" s="24"/>
      <c r="E85" s="24" t="s">
        <v>404</v>
      </c>
      <c r="F85" s="24" t="s">
        <v>167</v>
      </c>
      <c r="G85" s="24" t="s">
        <v>168</v>
      </c>
      <c r="H85" s="24" t="s">
        <v>497</v>
      </c>
      <c r="I85" s="24"/>
      <c r="J85" s="24" t="s">
        <v>406</v>
      </c>
      <c r="K85" s="24"/>
      <c r="L85" s="26">
        <v>370.36</v>
      </c>
      <c r="M85" s="27">
        <v>0</v>
      </c>
      <c r="N85" s="17">
        <f t="shared" si="1"/>
        <v>370.36</v>
      </c>
      <c r="O85" t="s">
        <v>484</v>
      </c>
    </row>
    <row r="86" spans="1:15" x14ac:dyDescent="0.35">
      <c r="A86" s="23">
        <v>44377</v>
      </c>
      <c r="B86" s="24" t="s">
        <v>482</v>
      </c>
      <c r="C86" s="25">
        <v>44561</v>
      </c>
      <c r="D86" s="24"/>
      <c r="E86" s="24" t="s">
        <v>485</v>
      </c>
      <c r="F86" s="24" t="s">
        <v>167</v>
      </c>
      <c r="G86" s="24" t="s">
        <v>168</v>
      </c>
      <c r="H86" s="24" t="s">
        <v>497</v>
      </c>
      <c r="I86" s="24"/>
      <c r="J86" s="24" t="s">
        <v>368</v>
      </c>
      <c r="K86" s="24"/>
      <c r="L86" s="27">
        <v>0</v>
      </c>
      <c r="M86" s="26">
        <v>370.36</v>
      </c>
      <c r="N86" s="17">
        <f t="shared" si="1"/>
        <v>-370.36</v>
      </c>
      <c r="O86" t="s">
        <v>484</v>
      </c>
    </row>
    <row r="87" spans="1:15" x14ac:dyDescent="0.35">
      <c r="A87" s="23">
        <v>44377</v>
      </c>
      <c r="B87" s="24" t="s">
        <v>482</v>
      </c>
      <c r="C87" s="25">
        <v>44561</v>
      </c>
      <c r="D87" s="24"/>
      <c r="E87" s="24" t="s">
        <v>404</v>
      </c>
      <c r="F87" s="24" t="s">
        <v>167</v>
      </c>
      <c r="G87" s="24" t="s">
        <v>168</v>
      </c>
      <c r="H87" s="24" t="s">
        <v>498</v>
      </c>
      <c r="I87" s="24"/>
      <c r="J87" s="24" t="s">
        <v>406</v>
      </c>
      <c r="K87" s="24"/>
      <c r="L87" s="26">
        <v>33.020000000000003</v>
      </c>
      <c r="M87" s="27">
        <v>0</v>
      </c>
      <c r="N87" s="17">
        <f t="shared" si="1"/>
        <v>33.020000000000003</v>
      </c>
      <c r="O87" t="s">
        <v>484</v>
      </c>
    </row>
    <row r="88" spans="1:15" x14ac:dyDescent="0.35">
      <c r="A88" s="23">
        <v>44377</v>
      </c>
      <c r="B88" s="24" t="s">
        <v>482</v>
      </c>
      <c r="C88" s="25">
        <v>44561</v>
      </c>
      <c r="D88" s="24"/>
      <c r="E88" s="24" t="s">
        <v>485</v>
      </c>
      <c r="F88" s="24" t="s">
        <v>167</v>
      </c>
      <c r="G88" s="24" t="s">
        <v>168</v>
      </c>
      <c r="H88" s="24" t="s">
        <v>498</v>
      </c>
      <c r="I88" s="24"/>
      <c r="J88" s="24" t="s">
        <v>368</v>
      </c>
      <c r="K88" s="24"/>
      <c r="L88" s="27">
        <v>0</v>
      </c>
      <c r="M88" s="26">
        <v>33.020000000000003</v>
      </c>
      <c r="N88" s="17">
        <f t="shared" si="1"/>
        <v>-33.020000000000003</v>
      </c>
      <c r="O88" t="s">
        <v>484</v>
      </c>
    </row>
    <row r="89" spans="1:15" x14ac:dyDescent="0.35">
      <c r="A89" s="18">
        <v>44377</v>
      </c>
      <c r="B89" s="19" t="s">
        <v>482</v>
      </c>
      <c r="C89" s="20">
        <v>44561</v>
      </c>
      <c r="D89" s="19"/>
      <c r="E89" s="19" t="s">
        <v>404</v>
      </c>
      <c r="F89" s="19" t="s">
        <v>167</v>
      </c>
      <c r="G89" s="19" t="s">
        <v>168</v>
      </c>
      <c r="H89" s="19" t="s">
        <v>499</v>
      </c>
      <c r="I89" s="19"/>
      <c r="J89" s="19" t="s">
        <v>406</v>
      </c>
      <c r="K89" s="19"/>
      <c r="L89" s="21">
        <v>71.84</v>
      </c>
      <c r="M89" s="22">
        <v>0</v>
      </c>
      <c r="N89" s="17">
        <f t="shared" si="1"/>
        <v>71.84</v>
      </c>
      <c r="O89" t="s">
        <v>484</v>
      </c>
    </row>
    <row r="90" spans="1:15" x14ac:dyDescent="0.35">
      <c r="A90" s="18">
        <v>44377</v>
      </c>
      <c r="B90" s="19" t="s">
        <v>482</v>
      </c>
      <c r="C90" s="20">
        <v>44561</v>
      </c>
      <c r="D90" s="19"/>
      <c r="E90" s="19" t="s">
        <v>485</v>
      </c>
      <c r="F90" s="19" t="s">
        <v>167</v>
      </c>
      <c r="G90" s="19" t="s">
        <v>168</v>
      </c>
      <c r="H90" s="19" t="s">
        <v>499</v>
      </c>
      <c r="I90" s="19"/>
      <c r="J90" s="19" t="s">
        <v>368</v>
      </c>
      <c r="K90" s="19"/>
      <c r="L90" s="22">
        <v>0</v>
      </c>
      <c r="M90" s="21">
        <v>71.84</v>
      </c>
      <c r="N90" s="17">
        <f t="shared" si="1"/>
        <v>-71.84</v>
      </c>
      <c r="O90" t="s">
        <v>484</v>
      </c>
    </row>
    <row r="91" spans="1:15" x14ac:dyDescent="0.35">
      <c r="A91" s="18">
        <v>44377</v>
      </c>
      <c r="B91" s="19" t="s">
        <v>408</v>
      </c>
      <c r="C91" s="20">
        <v>44561</v>
      </c>
      <c r="D91" s="19"/>
      <c r="E91" s="19" t="s">
        <v>404</v>
      </c>
      <c r="F91" s="19" t="s">
        <v>167</v>
      </c>
      <c r="G91" s="19" t="s">
        <v>168</v>
      </c>
      <c r="H91" s="19" t="s">
        <v>500</v>
      </c>
      <c r="I91" s="19"/>
      <c r="J91" s="19" t="s">
        <v>406</v>
      </c>
      <c r="K91" s="19"/>
      <c r="L91" s="21">
        <v>718.42</v>
      </c>
      <c r="M91" s="22">
        <v>0</v>
      </c>
      <c r="N91" s="17">
        <f t="shared" si="1"/>
        <v>718.42</v>
      </c>
      <c r="O91" t="s">
        <v>407</v>
      </c>
    </row>
    <row r="92" spans="1:15" x14ac:dyDescent="0.35">
      <c r="A92" s="23">
        <v>44377</v>
      </c>
      <c r="B92" s="24" t="s">
        <v>408</v>
      </c>
      <c r="C92" s="25">
        <v>44561</v>
      </c>
      <c r="D92" s="24"/>
      <c r="E92" s="24" t="s">
        <v>404</v>
      </c>
      <c r="F92" s="24" t="s">
        <v>167</v>
      </c>
      <c r="G92" s="24" t="s">
        <v>168</v>
      </c>
      <c r="H92" s="24" t="s">
        <v>501</v>
      </c>
      <c r="I92" s="24"/>
      <c r="J92" s="24" t="s">
        <v>406</v>
      </c>
      <c r="K92" s="24"/>
      <c r="L92" s="26">
        <v>718.42</v>
      </c>
      <c r="M92" s="27">
        <v>0</v>
      </c>
      <c r="N92" s="17">
        <f t="shared" si="1"/>
        <v>718.42</v>
      </c>
      <c r="O92" t="s">
        <v>407</v>
      </c>
    </row>
    <row r="93" spans="1:15" x14ac:dyDescent="0.35">
      <c r="A93" s="18">
        <v>44377</v>
      </c>
      <c r="B93" s="19" t="s">
        <v>408</v>
      </c>
      <c r="C93" s="20">
        <v>44561</v>
      </c>
      <c r="D93" s="19"/>
      <c r="E93" s="19" t="s">
        <v>404</v>
      </c>
      <c r="F93" s="19" t="s">
        <v>167</v>
      </c>
      <c r="G93" s="19" t="s">
        <v>168</v>
      </c>
      <c r="H93" s="19" t="s">
        <v>501</v>
      </c>
      <c r="I93" s="19"/>
      <c r="J93" s="19" t="s">
        <v>406</v>
      </c>
      <c r="K93" s="19"/>
      <c r="L93" s="21">
        <v>718.42</v>
      </c>
      <c r="M93" s="22">
        <v>0</v>
      </c>
      <c r="N93" s="17">
        <f t="shared" si="1"/>
        <v>718.42</v>
      </c>
      <c r="O93" t="s">
        <v>407</v>
      </c>
    </row>
    <row r="94" spans="1:15" x14ac:dyDescent="0.35">
      <c r="A94" s="23">
        <v>44377</v>
      </c>
      <c r="B94" s="24" t="s">
        <v>408</v>
      </c>
      <c r="C94" s="25">
        <v>44561</v>
      </c>
      <c r="D94" s="24"/>
      <c r="E94" s="24" t="s">
        <v>404</v>
      </c>
      <c r="F94" s="24" t="s">
        <v>167</v>
      </c>
      <c r="G94" s="24" t="s">
        <v>168</v>
      </c>
      <c r="H94" s="24" t="s">
        <v>502</v>
      </c>
      <c r="I94" s="24"/>
      <c r="J94" s="24" t="s">
        <v>406</v>
      </c>
      <c r="K94" s="24"/>
      <c r="L94" s="26">
        <v>718.42</v>
      </c>
      <c r="M94" s="27">
        <v>0</v>
      </c>
      <c r="N94" s="17">
        <f t="shared" si="1"/>
        <v>718.42</v>
      </c>
      <c r="O94" t="s">
        <v>407</v>
      </c>
    </row>
    <row r="95" spans="1:15" x14ac:dyDescent="0.35">
      <c r="A95" s="23">
        <v>44377</v>
      </c>
      <c r="B95" s="24" t="s">
        <v>408</v>
      </c>
      <c r="C95" s="25">
        <v>44561</v>
      </c>
      <c r="D95" s="24"/>
      <c r="E95" s="24" t="s">
        <v>404</v>
      </c>
      <c r="F95" s="24" t="s">
        <v>167</v>
      </c>
      <c r="G95" s="24" t="s">
        <v>168</v>
      </c>
      <c r="H95" s="24" t="s">
        <v>503</v>
      </c>
      <c r="I95" s="24"/>
      <c r="J95" s="24" t="s">
        <v>406</v>
      </c>
      <c r="K95" s="24"/>
      <c r="L95" s="26">
        <v>237.48</v>
      </c>
      <c r="M95" s="27">
        <v>0</v>
      </c>
      <c r="N95" s="17">
        <f t="shared" si="1"/>
        <v>237.48</v>
      </c>
      <c r="O95" t="s">
        <v>407</v>
      </c>
    </row>
    <row r="96" spans="1:15" x14ac:dyDescent="0.35">
      <c r="A96" s="23">
        <v>44377</v>
      </c>
      <c r="B96" s="24" t="s">
        <v>425</v>
      </c>
      <c r="C96" s="25">
        <v>44561</v>
      </c>
      <c r="D96" s="24"/>
      <c r="E96" s="24" t="s">
        <v>404</v>
      </c>
      <c r="F96" s="24" t="s">
        <v>167</v>
      </c>
      <c r="G96" s="24" t="s">
        <v>168</v>
      </c>
      <c r="H96" s="24" t="s">
        <v>504</v>
      </c>
      <c r="I96" s="24"/>
      <c r="J96" s="24" t="s">
        <v>406</v>
      </c>
      <c r="K96" s="24"/>
      <c r="L96" s="26">
        <v>2250</v>
      </c>
      <c r="M96" s="27">
        <v>0</v>
      </c>
      <c r="N96" s="17">
        <f t="shared" si="1"/>
        <v>2250</v>
      </c>
      <c r="O96" t="s">
        <v>407</v>
      </c>
    </row>
    <row r="97" spans="1:15" x14ac:dyDescent="0.35">
      <c r="A97" s="18">
        <v>44377</v>
      </c>
      <c r="B97" s="19" t="s">
        <v>408</v>
      </c>
      <c r="C97" s="20">
        <v>44561</v>
      </c>
      <c r="D97" s="19"/>
      <c r="E97" s="19" t="s">
        <v>404</v>
      </c>
      <c r="F97" s="19" t="s">
        <v>167</v>
      </c>
      <c r="G97" s="19" t="s">
        <v>168</v>
      </c>
      <c r="H97" s="19" t="s">
        <v>505</v>
      </c>
      <c r="I97" s="19"/>
      <c r="J97" s="19" t="s">
        <v>406</v>
      </c>
      <c r="K97" s="19"/>
      <c r="L97" s="21">
        <v>231.92</v>
      </c>
      <c r="M97" s="22">
        <v>0</v>
      </c>
      <c r="N97" s="17">
        <f t="shared" si="1"/>
        <v>231.92</v>
      </c>
      <c r="O97" t="s">
        <v>407</v>
      </c>
    </row>
    <row r="98" spans="1:15" x14ac:dyDescent="0.35">
      <c r="A98" s="18">
        <v>44377</v>
      </c>
      <c r="B98" s="19" t="s">
        <v>488</v>
      </c>
      <c r="C98" s="20">
        <v>44561</v>
      </c>
      <c r="D98" s="19"/>
      <c r="E98" s="19" t="s">
        <v>404</v>
      </c>
      <c r="F98" s="19" t="s">
        <v>167</v>
      </c>
      <c r="G98" s="19" t="s">
        <v>168</v>
      </c>
      <c r="H98" s="19" t="s">
        <v>506</v>
      </c>
      <c r="I98" s="19"/>
      <c r="J98" s="19" t="s">
        <v>406</v>
      </c>
      <c r="K98" s="19"/>
      <c r="L98" s="21">
        <v>100</v>
      </c>
      <c r="M98" s="22">
        <v>0</v>
      </c>
      <c r="N98" s="17">
        <f t="shared" si="1"/>
        <v>100</v>
      </c>
      <c r="O98" t="s">
        <v>407</v>
      </c>
    </row>
    <row r="99" spans="1:15" x14ac:dyDescent="0.35">
      <c r="A99" s="18">
        <v>44377</v>
      </c>
      <c r="B99" s="19" t="s">
        <v>408</v>
      </c>
      <c r="C99" s="20">
        <v>44561</v>
      </c>
      <c r="D99" s="19"/>
      <c r="E99" s="19" t="s">
        <v>404</v>
      </c>
      <c r="F99" s="19" t="s">
        <v>167</v>
      </c>
      <c r="G99" s="19" t="s">
        <v>168</v>
      </c>
      <c r="H99" s="19" t="s">
        <v>507</v>
      </c>
      <c r="I99" s="19"/>
      <c r="J99" s="19" t="s">
        <v>406</v>
      </c>
      <c r="K99" s="19"/>
      <c r="L99" s="21">
        <v>31.9</v>
      </c>
      <c r="M99" s="22">
        <v>0</v>
      </c>
      <c r="N99" s="17">
        <f t="shared" si="1"/>
        <v>31.9</v>
      </c>
      <c r="O99" t="s">
        <v>407</v>
      </c>
    </row>
    <row r="100" spans="1:15" x14ac:dyDescent="0.35">
      <c r="A100" s="18">
        <v>44377</v>
      </c>
      <c r="B100" s="19" t="s">
        <v>408</v>
      </c>
      <c r="C100" s="20">
        <v>44561</v>
      </c>
      <c r="D100" s="19"/>
      <c r="E100" s="19" t="s">
        <v>404</v>
      </c>
      <c r="F100" s="19" t="s">
        <v>167</v>
      </c>
      <c r="G100" s="19" t="s">
        <v>168</v>
      </c>
      <c r="H100" s="19" t="s">
        <v>508</v>
      </c>
      <c r="I100" s="19"/>
      <c r="J100" s="19" t="s">
        <v>406</v>
      </c>
      <c r="K100" s="19"/>
      <c r="L100" s="21">
        <v>295.82</v>
      </c>
      <c r="M100" s="22">
        <v>0</v>
      </c>
      <c r="N100" s="17">
        <f t="shared" si="1"/>
        <v>295.82</v>
      </c>
      <c r="O100" t="s">
        <v>407</v>
      </c>
    </row>
    <row r="101" spans="1:15" x14ac:dyDescent="0.35">
      <c r="A101" s="23">
        <v>44377</v>
      </c>
      <c r="B101" s="24" t="s">
        <v>408</v>
      </c>
      <c r="C101" s="25">
        <v>44561</v>
      </c>
      <c r="D101" s="24"/>
      <c r="E101" s="24" t="s">
        <v>404</v>
      </c>
      <c r="F101" s="24" t="s">
        <v>167</v>
      </c>
      <c r="G101" s="24" t="s">
        <v>168</v>
      </c>
      <c r="H101" s="24" t="s">
        <v>509</v>
      </c>
      <c r="I101" s="24"/>
      <c r="J101" s="24" t="s">
        <v>406</v>
      </c>
      <c r="K101" s="24"/>
      <c r="L101" s="26">
        <v>295.82</v>
      </c>
      <c r="M101" s="27">
        <v>0</v>
      </c>
      <c r="N101" s="17">
        <f t="shared" si="1"/>
        <v>295.82</v>
      </c>
      <c r="O101" t="s">
        <v>407</v>
      </c>
    </row>
    <row r="102" spans="1:15" x14ac:dyDescent="0.35">
      <c r="A102" s="23">
        <v>44377</v>
      </c>
      <c r="B102" s="24" t="s">
        <v>403</v>
      </c>
      <c r="C102" s="25">
        <v>44561</v>
      </c>
      <c r="D102" s="24"/>
      <c r="E102" s="24" t="s">
        <v>404</v>
      </c>
      <c r="F102" s="24" t="s">
        <v>167</v>
      </c>
      <c r="G102" s="24" t="s">
        <v>168</v>
      </c>
      <c r="H102" s="24" t="s">
        <v>510</v>
      </c>
      <c r="I102" s="24"/>
      <c r="J102" s="24" t="s">
        <v>406</v>
      </c>
      <c r="K102" s="24"/>
      <c r="L102" s="26">
        <v>25957.72</v>
      </c>
      <c r="M102" s="27">
        <v>0</v>
      </c>
      <c r="N102" s="17">
        <f t="shared" si="1"/>
        <v>25957.72</v>
      </c>
      <c r="O102" t="s">
        <v>407</v>
      </c>
    </row>
    <row r="103" spans="1:15" x14ac:dyDescent="0.35">
      <c r="A103" s="23">
        <v>44377</v>
      </c>
      <c r="B103" s="24" t="s">
        <v>408</v>
      </c>
      <c r="C103" s="25">
        <v>44561</v>
      </c>
      <c r="D103" s="24"/>
      <c r="E103" s="24" t="s">
        <v>404</v>
      </c>
      <c r="F103" s="24" t="s">
        <v>167</v>
      </c>
      <c r="G103" s="24" t="s">
        <v>168</v>
      </c>
      <c r="H103" s="24" t="s">
        <v>511</v>
      </c>
      <c r="I103" s="24"/>
      <c r="J103" s="24" t="s">
        <v>406</v>
      </c>
      <c r="K103" s="24"/>
      <c r="L103" s="26">
        <v>330</v>
      </c>
      <c r="M103" s="27">
        <v>0</v>
      </c>
      <c r="N103" s="17">
        <f t="shared" si="1"/>
        <v>330</v>
      </c>
      <c r="O103" t="s">
        <v>407</v>
      </c>
    </row>
    <row r="104" spans="1:15" x14ac:dyDescent="0.35">
      <c r="A104" s="18">
        <v>44377</v>
      </c>
      <c r="B104" s="19" t="s">
        <v>403</v>
      </c>
      <c r="C104" s="20">
        <v>44561</v>
      </c>
      <c r="D104" s="19"/>
      <c r="E104" s="19" t="s">
        <v>404</v>
      </c>
      <c r="F104" s="19" t="s">
        <v>167</v>
      </c>
      <c r="G104" s="19" t="s">
        <v>168</v>
      </c>
      <c r="H104" s="19" t="s">
        <v>512</v>
      </c>
      <c r="I104" s="19"/>
      <c r="J104" s="19" t="s">
        <v>406</v>
      </c>
      <c r="K104" s="19"/>
      <c r="L104" s="21">
        <v>7500</v>
      </c>
      <c r="M104" s="22">
        <v>0</v>
      </c>
      <c r="N104" s="17">
        <f t="shared" si="1"/>
        <v>7500</v>
      </c>
      <c r="O104" t="s">
        <v>407</v>
      </c>
    </row>
    <row r="105" spans="1:15" x14ac:dyDescent="0.35">
      <c r="A105" s="23">
        <v>44377</v>
      </c>
      <c r="B105" s="24" t="s">
        <v>403</v>
      </c>
      <c r="C105" s="25">
        <v>44561</v>
      </c>
      <c r="D105" s="24"/>
      <c r="E105" s="24" t="s">
        <v>404</v>
      </c>
      <c r="F105" s="24" t="s">
        <v>167</v>
      </c>
      <c r="G105" s="24" t="s">
        <v>168</v>
      </c>
      <c r="H105" s="24" t="s">
        <v>513</v>
      </c>
      <c r="I105" s="24"/>
      <c r="J105" s="24" t="s">
        <v>406</v>
      </c>
      <c r="K105" s="24"/>
      <c r="L105" s="26">
        <v>85013.79</v>
      </c>
      <c r="M105" s="27">
        <v>0</v>
      </c>
      <c r="N105" s="17">
        <f t="shared" si="1"/>
        <v>85013.79</v>
      </c>
      <c r="O105" t="s">
        <v>407</v>
      </c>
    </row>
    <row r="106" spans="1:15" x14ac:dyDescent="0.35">
      <c r="A106" s="18">
        <v>44377</v>
      </c>
      <c r="B106" s="19" t="s">
        <v>403</v>
      </c>
      <c r="C106" s="20">
        <v>44561</v>
      </c>
      <c r="D106" s="19"/>
      <c r="E106" s="19" t="s">
        <v>404</v>
      </c>
      <c r="F106" s="19" t="s">
        <v>167</v>
      </c>
      <c r="G106" s="19" t="s">
        <v>168</v>
      </c>
      <c r="H106" s="19" t="s">
        <v>514</v>
      </c>
      <c r="I106" s="19"/>
      <c r="J106" s="19" t="s">
        <v>406</v>
      </c>
      <c r="K106" s="19"/>
      <c r="L106" s="21">
        <v>458.25</v>
      </c>
      <c r="M106" s="22">
        <v>0</v>
      </c>
      <c r="N106" s="17">
        <f t="shared" si="1"/>
        <v>458.25</v>
      </c>
      <c r="O106" t="s">
        <v>407</v>
      </c>
    </row>
    <row r="107" spans="1:15" x14ac:dyDescent="0.35">
      <c r="A107" s="18">
        <v>44377</v>
      </c>
      <c r="B107" s="19" t="s">
        <v>403</v>
      </c>
      <c r="C107" s="20">
        <v>44561</v>
      </c>
      <c r="D107" s="19"/>
      <c r="E107" s="19" t="s">
        <v>404</v>
      </c>
      <c r="F107" s="19" t="s">
        <v>167</v>
      </c>
      <c r="G107" s="19" t="s">
        <v>168</v>
      </c>
      <c r="H107" s="19" t="s">
        <v>515</v>
      </c>
      <c r="I107" s="19"/>
      <c r="J107" s="19" t="s">
        <v>406</v>
      </c>
      <c r="K107" s="19"/>
      <c r="L107" s="21">
        <v>302.25</v>
      </c>
      <c r="M107" s="22">
        <v>0</v>
      </c>
      <c r="N107" s="17">
        <f t="shared" si="1"/>
        <v>302.25</v>
      </c>
      <c r="O107" t="s">
        <v>407</v>
      </c>
    </row>
    <row r="108" spans="1:15" x14ac:dyDescent="0.35">
      <c r="A108" s="18">
        <v>44377</v>
      </c>
      <c r="B108" s="19" t="s">
        <v>403</v>
      </c>
      <c r="C108" s="20">
        <v>44561</v>
      </c>
      <c r="D108" s="19"/>
      <c r="E108" s="19" t="s">
        <v>404</v>
      </c>
      <c r="F108" s="19" t="s">
        <v>167</v>
      </c>
      <c r="G108" s="19" t="s">
        <v>168</v>
      </c>
      <c r="H108" s="19" t="s">
        <v>516</v>
      </c>
      <c r="I108" s="19"/>
      <c r="J108" s="19" t="s">
        <v>406</v>
      </c>
      <c r="K108" s="19"/>
      <c r="L108" s="21">
        <v>448.5</v>
      </c>
      <c r="M108" s="22">
        <v>0</v>
      </c>
      <c r="N108" s="17">
        <f t="shared" si="1"/>
        <v>448.5</v>
      </c>
      <c r="O108" t="s">
        <v>407</v>
      </c>
    </row>
    <row r="109" spans="1:15" x14ac:dyDescent="0.35">
      <c r="A109" s="18">
        <v>44377</v>
      </c>
      <c r="B109" s="19" t="s">
        <v>403</v>
      </c>
      <c r="C109" s="20">
        <v>44561</v>
      </c>
      <c r="D109" s="19"/>
      <c r="E109" s="19" t="s">
        <v>404</v>
      </c>
      <c r="F109" s="19" t="s">
        <v>167</v>
      </c>
      <c r="G109" s="19" t="s">
        <v>168</v>
      </c>
      <c r="H109" s="19" t="s">
        <v>517</v>
      </c>
      <c r="I109" s="19"/>
      <c r="J109" s="19" t="s">
        <v>406</v>
      </c>
      <c r="K109" s="19"/>
      <c r="L109" s="21">
        <v>380.25</v>
      </c>
      <c r="M109" s="22">
        <v>0</v>
      </c>
      <c r="N109" s="17">
        <f t="shared" si="1"/>
        <v>380.25</v>
      </c>
      <c r="O109" t="s">
        <v>407</v>
      </c>
    </row>
    <row r="110" spans="1:15" x14ac:dyDescent="0.35">
      <c r="A110" s="23">
        <v>44377</v>
      </c>
      <c r="B110" s="24" t="s">
        <v>403</v>
      </c>
      <c r="C110" s="25">
        <v>44561</v>
      </c>
      <c r="D110" s="24"/>
      <c r="E110" s="24" t="s">
        <v>404</v>
      </c>
      <c r="F110" s="24" t="s">
        <v>167</v>
      </c>
      <c r="G110" s="24" t="s">
        <v>168</v>
      </c>
      <c r="H110" s="24" t="s">
        <v>518</v>
      </c>
      <c r="I110" s="24"/>
      <c r="J110" s="24" t="s">
        <v>406</v>
      </c>
      <c r="K110" s="24"/>
      <c r="L110" s="26">
        <v>302.25</v>
      </c>
      <c r="M110" s="27">
        <v>0</v>
      </c>
      <c r="N110" s="17">
        <f t="shared" si="1"/>
        <v>302.25</v>
      </c>
      <c r="O110" t="s">
        <v>407</v>
      </c>
    </row>
    <row r="111" spans="1:15" x14ac:dyDescent="0.35">
      <c r="A111" s="18">
        <v>44377</v>
      </c>
      <c r="B111" s="19" t="s">
        <v>403</v>
      </c>
      <c r="C111" s="20">
        <v>44561</v>
      </c>
      <c r="D111" s="19"/>
      <c r="E111" s="19" t="s">
        <v>404</v>
      </c>
      <c r="F111" s="19" t="s">
        <v>167</v>
      </c>
      <c r="G111" s="19" t="s">
        <v>168</v>
      </c>
      <c r="H111" s="19" t="s">
        <v>519</v>
      </c>
      <c r="I111" s="19"/>
      <c r="J111" s="19" t="s">
        <v>406</v>
      </c>
      <c r="K111" s="19"/>
      <c r="L111" s="21">
        <v>594.75</v>
      </c>
      <c r="M111" s="22">
        <v>0</v>
      </c>
      <c r="N111" s="17">
        <f t="shared" si="1"/>
        <v>594.75</v>
      </c>
      <c r="O111" t="s">
        <v>407</v>
      </c>
    </row>
    <row r="112" spans="1:15" x14ac:dyDescent="0.35">
      <c r="A112" s="18">
        <v>44377</v>
      </c>
      <c r="B112" s="19" t="s">
        <v>403</v>
      </c>
      <c r="C112" s="20">
        <v>44561</v>
      </c>
      <c r="D112" s="19"/>
      <c r="E112" s="19" t="s">
        <v>404</v>
      </c>
      <c r="F112" s="19" t="s">
        <v>167</v>
      </c>
      <c r="G112" s="19" t="s">
        <v>168</v>
      </c>
      <c r="H112" s="19" t="s">
        <v>520</v>
      </c>
      <c r="I112" s="19"/>
      <c r="J112" s="19" t="s">
        <v>406</v>
      </c>
      <c r="K112" s="19"/>
      <c r="L112" s="21">
        <v>614.25</v>
      </c>
      <c r="M112" s="22">
        <v>0</v>
      </c>
      <c r="N112" s="17">
        <f t="shared" si="1"/>
        <v>614.25</v>
      </c>
      <c r="O112" t="s">
        <v>407</v>
      </c>
    </row>
    <row r="113" spans="1:15" x14ac:dyDescent="0.35">
      <c r="A113" s="23">
        <v>44377</v>
      </c>
      <c r="B113" s="24" t="s">
        <v>403</v>
      </c>
      <c r="C113" s="25">
        <v>44561</v>
      </c>
      <c r="D113" s="24"/>
      <c r="E113" s="24" t="s">
        <v>404</v>
      </c>
      <c r="F113" s="24" t="s">
        <v>167</v>
      </c>
      <c r="G113" s="24" t="s">
        <v>168</v>
      </c>
      <c r="H113" s="24" t="s">
        <v>521</v>
      </c>
      <c r="I113" s="24"/>
      <c r="J113" s="24" t="s">
        <v>406</v>
      </c>
      <c r="K113" s="24"/>
      <c r="L113" s="26">
        <v>594.75</v>
      </c>
      <c r="M113" s="27">
        <v>0</v>
      </c>
      <c r="N113" s="17">
        <f t="shared" si="1"/>
        <v>594.75</v>
      </c>
      <c r="O113" t="s">
        <v>407</v>
      </c>
    </row>
    <row r="114" spans="1:15" x14ac:dyDescent="0.35">
      <c r="A114" s="18">
        <v>44377</v>
      </c>
      <c r="B114" s="19" t="s">
        <v>403</v>
      </c>
      <c r="C114" s="20">
        <v>44561</v>
      </c>
      <c r="D114" s="19"/>
      <c r="E114" s="19" t="s">
        <v>404</v>
      </c>
      <c r="F114" s="19" t="s">
        <v>167</v>
      </c>
      <c r="G114" s="19" t="s">
        <v>168</v>
      </c>
      <c r="H114" s="19" t="s">
        <v>522</v>
      </c>
      <c r="I114" s="19"/>
      <c r="J114" s="19" t="s">
        <v>406</v>
      </c>
      <c r="K114" s="19"/>
      <c r="L114" s="21">
        <v>594.75</v>
      </c>
      <c r="M114" s="22">
        <v>0</v>
      </c>
      <c r="N114" s="17">
        <f t="shared" si="1"/>
        <v>594.75</v>
      </c>
      <c r="O114" t="s">
        <v>407</v>
      </c>
    </row>
    <row r="115" spans="1:15" x14ac:dyDescent="0.35">
      <c r="A115" s="23">
        <v>44377</v>
      </c>
      <c r="B115" s="24" t="s">
        <v>403</v>
      </c>
      <c r="C115" s="25">
        <v>44561</v>
      </c>
      <c r="D115" s="24"/>
      <c r="E115" s="24" t="s">
        <v>404</v>
      </c>
      <c r="F115" s="24" t="s">
        <v>167</v>
      </c>
      <c r="G115" s="24" t="s">
        <v>168</v>
      </c>
      <c r="H115" s="24" t="s">
        <v>523</v>
      </c>
      <c r="I115" s="24"/>
      <c r="J115" s="24" t="s">
        <v>406</v>
      </c>
      <c r="K115" s="24"/>
      <c r="L115" s="26">
        <v>448.5</v>
      </c>
      <c r="M115" s="27">
        <v>0</v>
      </c>
      <c r="N115" s="17">
        <f t="shared" si="1"/>
        <v>448.5</v>
      </c>
      <c r="O115" t="s">
        <v>407</v>
      </c>
    </row>
    <row r="116" spans="1:15" x14ac:dyDescent="0.35">
      <c r="A116" s="18">
        <v>44377</v>
      </c>
      <c r="B116" s="19" t="s">
        <v>403</v>
      </c>
      <c r="C116" s="20">
        <v>44561</v>
      </c>
      <c r="D116" s="19"/>
      <c r="E116" s="19" t="s">
        <v>404</v>
      </c>
      <c r="F116" s="19" t="s">
        <v>167</v>
      </c>
      <c r="G116" s="19" t="s">
        <v>168</v>
      </c>
      <c r="H116" s="19" t="s">
        <v>524</v>
      </c>
      <c r="I116" s="19"/>
      <c r="J116" s="19" t="s">
        <v>406</v>
      </c>
      <c r="K116" s="19"/>
      <c r="L116" s="21">
        <v>793</v>
      </c>
      <c r="M116" s="22">
        <v>0</v>
      </c>
      <c r="N116" s="17">
        <f t="shared" si="1"/>
        <v>793</v>
      </c>
      <c r="O116" t="s">
        <v>407</v>
      </c>
    </row>
    <row r="117" spans="1:15" x14ac:dyDescent="0.35">
      <c r="A117" s="23">
        <v>44377</v>
      </c>
      <c r="B117" s="24" t="s">
        <v>403</v>
      </c>
      <c r="C117" s="25">
        <v>44561</v>
      </c>
      <c r="D117" s="24"/>
      <c r="E117" s="24" t="s">
        <v>404</v>
      </c>
      <c r="F117" s="24" t="s">
        <v>167</v>
      </c>
      <c r="G117" s="24" t="s">
        <v>168</v>
      </c>
      <c r="H117" s="24" t="s">
        <v>525</v>
      </c>
      <c r="I117" s="24"/>
      <c r="J117" s="24" t="s">
        <v>406</v>
      </c>
      <c r="K117" s="24"/>
      <c r="L117" s="26">
        <v>793</v>
      </c>
      <c r="M117" s="27">
        <v>0</v>
      </c>
      <c r="N117" s="17">
        <f t="shared" si="1"/>
        <v>793</v>
      </c>
      <c r="O117" t="s">
        <v>407</v>
      </c>
    </row>
    <row r="118" spans="1:15" x14ac:dyDescent="0.35">
      <c r="A118" s="23">
        <v>44377</v>
      </c>
      <c r="B118" s="24" t="s">
        <v>403</v>
      </c>
      <c r="C118" s="25">
        <v>44561</v>
      </c>
      <c r="D118" s="24"/>
      <c r="E118" s="24" t="s">
        <v>404</v>
      </c>
      <c r="F118" s="24" t="s">
        <v>167</v>
      </c>
      <c r="G118" s="24" t="s">
        <v>168</v>
      </c>
      <c r="H118" s="24" t="s">
        <v>526</v>
      </c>
      <c r="I118" s="24"/>
      <c r="J118" s="24" t="s">
        <v>406</v>
      </c>
      <c r="K118" s="24"/>
      <c r="L118" s="26">
        <v>897</v>
      </c>
      <c r="M118" s="27">
        <v>0</v>
      </c>
      <c r="N118" s="17">
        <f t="shared" si="1"/>
        <v>897</v>
      </c>
      <c r="O118" t="s">
        <v>407</v>
      </c>
    </row>
    <row r="119" spans="1:15" x14ac:dyDescent="0.35">
      <c r="A119" s="23">
        <v>44377</v>
      </c>
      <c r="B119" s="24" t="s">
        <v>403</v>
      </c>
      <c r="C119" s="25">
        <v>44561</v>
      </c>
      <c r="D119" s="24"/>
      <c r="E119" s="24" t="s">
        <v>404</v>
      </c>
      <c r="F119" s="24" t="s">
        <v>167</v>
      </c>
      <c r="G119" s="24" t="s">
        <v>168</v>
      </c>
      <c r="H119" s="24" t="s">
        <v>527</v>
      </c>
      <c r="I119" s="24"/>
      <c r="J119" s="24" t="s">
        <v>406</v>
      </c>
      <c r="K119" s="24"/>
      <c r="L119" s="26">
        <v>598</v>
      </c>
      <c r="M119" s="27">
        <v>0</v>
      </c>
      <c r="N119" s="17">
        <f t="shared" si="1"/>
        <v>598</v>
      </c>
      <c r="O119" t="s">
        <v>407</v>
      </c>
    </row>
    <row r="120" spans="1:15" x14ac:dyDescent="0.35">
      <c r="A120" s="23">
        <v>44377</v>
      </c>
      <c r="B120" s="24" t="s">
        <v>403</v>
      </c>
      <c r="C120" s="25">
        <v>44561</v>
      </c>
      <c r="D120" s="24"/>
      <c r="E120" s="24" t="s">
        <v>404</v>
      </c>
      <c r="F120" s="24" t="s">
        <v>167</v>
      </c>
      <c r="G120" s="24" t="s">
        <v>168</v>
      </c>
      <c r="H120" s="24" t="s">
        <v>528</v>
      </c>
      <c r="I120" s="24"/>
      <c r="J120" s="24" t="s">
        <v>406</v>
      </c>
      <c r="K120" s="24"/>
      <c r="L120" s="26">
        <v>988</v>
      </c>
      <c r="M120" s="27">
        <v>0</v>
      </c>
      <c r="N120" s="17">
        <f t="shared" si="1"/>
        <v>988</v>
      </c>
      <c r="O120" t="s">
        <v>407</v>
      </c>
    </row>
    <row r="121" spans="1:15" x14ac:dyDescent="0.35">
      <c r="A121" s="23">
        <v>44377</v>
      </c>
      <c r="B121" s="24" t="s">
        <v>408</v>
      </c>
      <c r="C121" s="25">
        <v>44561</v>
      </c>
      <c r="D121" s="24"/>
      <c r="E121" s="24" t="s">
        <v>404</v>
      </c>
      <c r="F121" s="24" t="s">
        <v>167</v>
      </c>
      <c r="G121" s="24" t="s">
        <v>168</v>
      </c>
      <c r="H121" s="24" t="s">
        <v>529</v>
      </c>
      <c r="I121" s="24"/>
      <c r="J121" s="24" t="s">
        <v>406</v>
      </c>
      <c r="K121" s="24"/>
      <c r="L121" s="26">
        <v>89.22</v>
      </c>
      <c r="M121" s="27">
        <v>0</v>
      </c>
      <c r="N121" s="17">
        <f t="shared" si="1"/>
        <v>89.22</v>
      </c>
      <c r="O121" t="s">
        <v>407</v>
      </c>
    </row>
    <row r="122" spans="1:15" x14ac:dyDescent="0.35">
      <c r="A122" s="18">
        <v>44377</v>
      </c>
      <c r="B122" s="19" t="s">
        <v>408</v>
      </c>
      <c r="C122" s="20">
        <v>44561</v>
      </c>
      <c r="D122" s="19"/>
      <c r="E122" s="19" t="s">
        <v>404</v>
      </c>
      <c r="F122" s="19" t="s">
        <v>167</v>
      </c>
      <c r="G122" s="19" t="s">
        <v>168</v>
      </c>
      <c r="H122" s="19" t="s">
        <v>530</v>
      </c>
      <c r="I122" s="19"/>
      <c r="J122" s="19" t="s">
        <v>406</v>
      </c>
      <c r="K122" s="19"/>
      <c r="L122" s="21">
        <v>6.52</v>
      </c>
      <c r="M122" s="21">
        <v>0</v>
      </c>
      <c r="N122" s="17">
        <f t="shared" si="1"/>
        <v>6.52</v>
      </c>
      <c r="O122" t="s">
        <v>407</v>
      </c>
    </row>
    <row r="123" spans="1:15" x14ac:dyDescent="0.35">
      <c r="A123" s="18">
        <v>44377</v>
      </c>
      <c r="B123" s="19" t="s">
        <v>425</v>
      </c>
      <c r="C123" s="20">
        <v>44561</v>
      </c>
      <c r="D123" s="19"/>
      <c r="E123" s="19" t="s">
        <v>404</v>
      </c>
      <c r="F123" s="19" t="s">
        <v>167</v>
      </c>
      <c r="G123" s="19" t="s">
        <v>168</v>
      </c>
      <c r="H123" s="19" t="s">
        <v>531</v>
      </c>
      <c r="I123" s="19"/>
      <c r="J123" s="19" t="s">
        <v>406</v>
      </c>
      <c r="K123" s="19"/>
      <c r="L123" s="21">
        <v>37.200000000000003</v>
      </c>
      <c r="M123" s="22">
        <v>0</v>
      </c>
      <c r="N123" s="17">
        <f t="shared" si="1"/>
        <v>37.200000000000003</v>
      </c>
      <c r="O123" t="s">
        <v>407</v>
      </c>
    </row>
    <row r="124" spans="1:15" x14ac:dyDescent="0.35">
      <c r="A124" s="23">
        <v>44377</v>
      </c>
      <c r="B124" s="24" t="s">
        <v>408</v>
      </c>
      <c r="C124" s="25">
        <v>44561</v>
      </c>
      <c r="D124" s="24"/>
      <c r="E124" s="24" t="s">
        <v>404</v>
      </c>
      <c r="F124" s="24" t="s">
        <v>167</v>
      </c>
      <c r="G124" s="24" t="s">
        <v>168</v>
      </c>
      <c r="H124" s="24" t="s">
        <v>532</v>
      </c>
      <c r="I124" s="24"/>
      <c r="J124" s="24" t="s">
        <v>406</v>
      </c>
      <c r="K124" s="24"/>
      <c r="L124" s="26">
        <v>35.22</v>
      </c>
      <c r="M124" s="27">
        <v>0</v>
      </c>
      <c r="N124" s="17">
        <f t="shared" si="1"/>
        <v>35.22</v>
      </c>
      <c r="O124" t="s">
        <v>407</v>
      </c>
    </row>
    <row r="125" spans="1:15" x14ac:dyDescent="0.35">
      <c r="A125" s="23">
        <v>44377</v>
      </c>
      <c r="B125" s="24" t="s">
        <v>482</v>
      </c>
      <c r="C125" s="25">
        <v>44561</v>
      </c>
      <c r="D125" s="24"/>
      <c r="E125" s="24" t="s">
        <v>404</v>
      </c>
      <c r="F125" s="24" t="s">
        <v>167</v>
      </c>
      <c r="G125" s="24" t="s">
        <v>168</v>
      </c>
      <c r="H125" s="24" t="s">
        <v>533</v>
      </c>
      <c r="I125" s="24"/>
      <c r="J125" s="24" t="s">
        <v>406</v>
      </c>
      <c r="K125" s="24"/>
      <c r="L125" s="26">
        <v>1208.28</v>
      </c>
      <c r="M125" s="27">
        <v>0</v>
      </c>
      <c r="N125" s="17">
        <f t="shared" si="1"/>
        <v>1208.28</v>
      </c>
      <c r="O125" t="s">
        <v>484</v>
      </c>
    </row>
    <row r="126" spans="1:15" x14ac:dyDescent="0.35">
      <c r="A126" s="18">
        <v>44377</v>
      </c>
      <c r="B126" s="19" t="s">
        <v>482</v>
      </c>
      <c r="C126" s="20">
        <v>44561</v>
      </c>
      <c r="D126" s="19"/>
      <c r="E126" s="19" t="s">
        <v>485</v>
      </c>
      <c r="F126" s="19" t="s">
        <v>167</v>
      </c>
      <c r="G126" s="19" t="s">
        <v>168</v>
      </c>
      <c r="H126" s="19" t="s">
        <v>533</v>
      </c>
      <c r="I126" s="19"/>
      <c r="J126" s="19" t="s">
        <v>368</v>
      </c>
      <c r="K126" s="19"/>
      <c r="L126" s="22">
        <v>0</v>
      </c>
      <c r="M126" s="21">
        <v>1208.28</v>
      </c>
      <c r="N126" s="17">
        <f t="shared" si="1"/>
        <v>-1208.28</v>
      </c>
      <c r="O126" t="s">
        <v>484</v>
      </c>
    </row>
    <row r="127" spans="1:15" x14ac:dyDescent="0.35">
      <c r="A127" s="23">
        <v>44377</v>
      </c>
      <c r="B127" s="24" t="s">
        <v>482</v>
      </c>
      <c r="C127" s="25">
        <v>44561</v>
      </c>
      <c r="D127" s="24"/>
      <c r="E127" s="24" t="s">
        <v>404</v>
      </c>
      <c r="F127" s="24" t="s">
        <v>167</v>
      </c>
      <c r="G127" s="24" t="s">
        <v>168</v>
      </c>
      <c r="H127" s="24" t="s">
        <v>534</v>
      </c>
      <c r="I127" s="24"/>
      <c r="J127" s="24" t="s">
        <v>406</v>
      </c>
      <c r="K127" s="24"/>
      <c r="L127" s="26">
        <v>6800</v>
      </c>
      <c r="M127" s="27">
        <v>0</v>
      </c>
      <c r="N127" s="17">
        <f t="shared" si="1"/>
        <v>6800</v>
      </c>
      <c r="O127" t="s">
        <v>484</v>
      </c>
    </row>
    <row r="128" spans="1:15" x14ac:dyDescent="0.35">
      <c r="A128" s="23">
        <v>44377</v>
      </c>
      <c r="B128" s="24" t="s">
        <v>482</v>
      </c>
      <c r="C128" s="25">
        <v>44561</v>
      </c>
      <c r="D128" s="24"/>
      <c r="E128" s="24" t="s">
        <v>485</v>
      </c>
      <c r="F128" s="24" t="s">
        <v>167</v>
      </c>
      <c r="G128" s="24" t="s">
        <v>168</v>
      </c>
      <c r="H128" s="24" t="s">
        <v>534</v>
      </c>
      <c r="I128" s="24"/>
      <c r="J128" s="24" t="s">
        <v>368</v>
      </c>
      <c r="K128" s="24"/>
      <c r="L128" s="27">
        <v>0</v>
      </c>
      <c r="M128" s="26">
        <v>6800</v>
      </c>
      <c r="N128" s="17">
        <f t="shared" si="1"/>
        <v>-6800</v>
      </c>
      <c r="O128" t="s">
        <v>484</v>
      </c>
    </row>
    <row r="129" spans="1:15" x14ac:dyDescent="0.35">
      <c r="A129" s="18">
        <v>44377</v>
      </c>
      <c r="B129" s="19" t="s">
        <v>482</v>
      </c>
      <c r="C129" s="20">
        <v>44561</v>
      </c>
      <c r="D129" s="19"/>
      <c r="E129" s="19" t="s">
        <v>404</v>
      </c>
      <c r="F129" s="19" t="s">
        <v>167</v>
      </c>
      <c r="G129" s="19" t="s">
        <v>168</v>
      </c>
      <c r="H129" s="19" t="s">
        <v>535</v>
      </c>
      <c r="I129" s="19"/>
      <c r="J129" s="19" t="s">
        <v>406</v>
      </c>
      <c r="K129" s="19"/>
      <c r="L129" s="21">
        <v>602.5</v>
      </c>
      <c r="M129" s="22">
        <v>0</v>
      </c>
      <c r="N129" s="17">
        <f t="shared" si="1"/>
        <v>602.5</v>
      </c>
      <c r="O129" t="s">
        <v>484</v>
      </c>
    </row>
    <row r="130" spans="1:15" x14ac:dyDescent="0.35">
      <c r="A130" s="23">
        <v>44377</v>
      </c>
      <c r="B130" s="24" t="s">
        <v>482</v>
      </c>
      <c r="C130" s="25">
        <v>44561</v>
      </c>
      <c r="D130" s="24"/>
      <c r="E130" s="24" t="s">
        <v>485</v>
      </c>
      <c r="F130" s="24" t="s">
        <v>167</v>
      </c>
      <c r="G130" s="24" t="s">
        <v>168</v>
      </c>
      <c r="H130" s="24" t="s">
        <v>535</v>
      </c>
      <c r="I130" s="24"/>
      <c r="J130" s="24" t="s">
        <v>368</v>
      </c>
      <c r="K130" s="24"/>
      <c r="L130" s="27">
        <v>0</v>
      </c>
      <c r="M130" s="26">
        <v>602.5</v>
      </c>
      <c r="N130" s="17">
        <f t="shared" ref="N130:N193" si="2">L130-M130</f>
        <v>-602.5</v>
      </c>
      <c r="O130" t="s">
        <v>484</v>
      </c>
    </row>
    <row r="131" spans="1:15" x14ac:dyDescent="0.35">
      <c r="A131" s="23">
        <v>44377</v>
      </c>
      <c r="B131" s="24" t="s">
        <v>536</v>
      </c>
      <c r="C131" s="25">
        <v>44561</v>
      </c>
      <c r="D131" s="24"/>
      <c r="E131" s="24" t="s">
        <v>404</v>
      </c>
      <c r="F131" s="24" t="s">
        <v>167</v>
      </c>
      <c r="G131" s="24" t="s">
        <v>168</v>
      </c>
      <c r="H131" s="24" t="s">
        <v>537</v>
      </c>
      <c r="I131" s="24"/>
      <c r="J131" s="24" t="s">
        <v>406</v>
      </c>
      <c r="K131" s="24"/>
      <c r="L131" s="26">
        <v>44989.2</v>
      </c>
      <c r="M131" s="27">
        <v>0</v>
      </c>
      <c r="N131" s="17">
        <f t="shared" si="2"/>
        <v>44989.2</v>
      </c>
      <c r="O131" t="s">
        <v>484</v>
      </c>
    </row>
    <row r="132" spans="1:15" x14ac:dyDescent="0.35">
      <c r="A132" s="18">
        <v>44377</v>
      </c>
      <c r="B132" s="19" t="s">
        <v>536</v>
      </c>
      <c r="C132" s="20">
        <v>44561</v>
      </c>
      <c r="D132" s="19"/>
      <c r="E132" s="19" t="s">
        <v>485</v>
      </c>
      <c r="F132" s="19" t="s">
        <v>167</v>
      </c>
      <c r="G132" s="19" t="s">
        <v>168</v>
      </c>
      <c r="H132" s="19" t="s">
        <v>537</v>
      </c>
      <c r="I132" s="19"/>
      <c r="J132" s="19" t="s">
        <v>368</v>
      </c>
      <c r="K132" s="19"/>
      <c r="L132" s="22">
        <v>0</v>
      </c>
      <c r="M132" s="21">
        <v>44989.2</v>
      </c>
      <c r="N132" s="17">
        <f t="shared" si="2"/>
        <v>-44989.2</v>
      </c>
      <c r="O132" t="s">
        <v>484</v>
      </c>
    </row>
    <row r="133" spans="1:15" x14ac:dyDescent="0.35">
      <c r="A133" s="18">
        <v>44377</v>
      </c>
      <c r="B133" s="19" t="s">
        <v>536</v>
      </c>
      <c r="C133" s="20">
        <v>44561</v>
      </c>
      <c r="D133" s="19"/>
      <c r="E133" s="19" t="s">
        <v>404</v>
      </c>
      <c r="F133" s="19" t="s">
        <v>167</v>
      </c>
      <c r="G133" s="19" t="s">
        <v>168</v>
      </c>
      <c r="H133" s="19" t="s">
        <v>538</v>
      </c>
      <c r="I133" s="19"/>
      <c r="J133" s="19" t="s">
        <v>406</v>
      </c>
      <c r="K133" s="19"/>
      <c r="L133" s="21">
        <v>54593.42</v>
      </c>
      <c r="M133" s="22">
        <v>0</v>
      </c>
      <c r="N133" s="17">
        <f t="shared" si="2"/>
        <v>54593.42</v>
      </c>
      <c r="O133" t="s">
        <v>484</v>
      </c>
    </row>
    <row r="134" spans="1:15" x14ac:dyDescent="0.35">
      <c r="A134" s="23">
        <v>44377</v>
      </c>
      <c r="B134" s="24" t="s">
        <v>536</v>
      </c>
      <c r="C134" s="25">
        <v>44561</v>
      </c>
      <c r="D134" s="24"/>
      <c r="E134" s="24" t="s">
        <v>485</v>
      </c>
      <c r="F134" s="24" t="s">
        <v>167</v>
      </c>
      <c r="G134" s="24" t="s">
        <v>168</v>
      </c>
      <c r="H134" s="24" t="s">
        <v>538</v>
      </c>
      <c r="I134" s="24"/>
      <c r="J134" s="24" t="s">
        <v>368</v>
      </c>
      <c r="K134" s="24"/>
      <c r="L134" s="27">
        <v>0</v>
      </c>
      <c r="M134" s="26">
        <v>54593.42</v>
      </c>
      <c r="N134" s="17">
        <f t="shared" si="2"/>
        <v>-54593.42</v>
      </c>
      <c r="O134" t="s">
        <v>484</v>
      </c>
    </row>
    <row r="135" spans="1:15" x14ac:dyDescent="0.35">
      <c r="A135" s="18">
        <v>44377</v>
      </c>
      <c r="B135" s="19" t="s">
        <v>539</v>
      </c>
      <c r="C135" s="20">
        <v>44561</v>
      </c>
      <c r="D135" s="19"/>
      <c r="E135" s="19" t="s">
        <v>404</v>
      </c>
      <c r="F135" s="19" t="s">
        <v>167</v>
      </c>
      <c r="G135" s="19" t="s">
        <v>168</v>
      </c>
      <c r="H135" s="19" t="s">
        <v>540</v>
      </c>
      <c r="I135" s="19"/>
      <c r="J135" s="19" t="s">
        <v>406</v>
      </c>
      <c r="K135" s="19"/>
      <c r="L135" s="21">
        <v>3695.91</v>
      </c>
      <c r="M135" s="22">
        <v>0</v>
      </c>
      <c r="N135" s="17">
        <f t="shared" si="2"/>
        <v>3695.91</v>
      </c>
      <c r="O135" t="s">
        <v>407</v>
      </c>
    </row>
    <row r="136" spans="1:15" x14ac:dyDescent="0.35">
      <c r="A136" s="18">
        <v>44377</v>
      </c>
      <c r="B136" s="19" t="s">
        <v>539</v>
      </c>
      <c r="C136" s="20">
        <v>44561</v>
      </c>
      <c r="D136" s="19"/>
      <c r="E136" s="19" t="s">
        <v>404</v>
      </c>
      <c r="F136" s="19" t="s">
        <v>167</v>
      </c>
      <c r="G136" s="19" t="s">
        <v>168</v>
      </c>
      <c r="H136" s="19" t="s">
        <v>541</v>
      </c>
      <c r="I136" s="19"/>
      <c r="J136" s="19" t="s">
        <v>406</v>
      </c>
      <c r="K136" s="19"/>
      <c r="L136" s="21">
        <v>13700.45</v>
      </c>
      <c r="M136" s="22">
        <v>0</v>
      </c>
      <c r="N136" s="17">
        <f t="shared" si="2"/>
        <v>13700.45</v>
      </c>
      <c r="O136" t="s">
        <v>407</v>
      </c>
    </row>
    <row r="137" spans="1:15" x14ac:dyDescent="0.35">
      <c r="A137" s="23">
        <v>44377</v>
      </c>
      <c r="B137" s="24" t="s">
        <v>403</v>
      </c>
      <c r="C137" s="25">
        <v>44561</v>
      </c>
      <c r="D137" s="24"/>
      <c r="E137" s="24" t="s">
        <v>404</v>
      </c>
      <c r="F137" s="24" t="s">
        <v>167</v>
      </c>
      <c r="G137" s="24" t="s">
        <v>168</v>
      </c>
      <c r="H137" s="24" t="s">
        <v>542</v>
      </c>
      <c r="I137" s="24"/>
      <c r="J137" s="24" t="s">
        <v>406</v>
      </c>
      <c r="K137" s="24"/>
      <c r="L137" s="26">
        <v>440</v>
      </c>
      <c r="M137" s="27">
        <v>0</v>
      </c>
      <c r="N137" s="17">
        <f t="shared" si="2"/>
        <v>440</v>
      </c>
      <c r="O137" t="s">
        <v>407</v>
      </c>
    </row>
    <row r="138" spans="1:15" x14ac:dyDescent="0.35">
      <c r="A138" s="23">
        <v>44377</v>
      </c>
      <c r="B138" s="24" t="s">
        <v>539</v>
      </c>
      <c r="C138" s="25">
        <v>44561</v>
      </c>
      <c r="D138" s="24"/>
      <c r="E138" s="24" t="s">
        <v>404</v>
      </c>
      <c r="F138" s="24" t="s">
        <v>167</v>
      </c>
      <c r="G138" s="24" t="s">
        <v>168</v>
      </c>
      <c r="H138" s="24" t="s">
        <v>543</v>
      </c>
      <c r="I138" s="24"/>
      <c r="J138" s="24" t="s">
        <v>406</v>
      </c>
      <c r="K138" s="24"/>
      <c r="L138" s="26">
        <v>2700</v>
      </c>
      <c r="M138" s="27">
        <v>0</v>
      </c>
      <c r="N138" s="17">
        <f t="shared" si="2"/>
        <v>2700</v>
      </c>
      <c r="O138" t="s">
        <v>407</v>
      </c>
    </row>
    <row r="139" spans="1:15" x14ac:dyDescent="0.35">
      <c r="A139" s="23">
        <v>44377</v>
      </c>
      <c r="B139" s="24" t="s">
        <v>408</v>
      </c>
      <c r="C139" s="25">
        <v>44561</v>
      </c>
      <c r="D139" s="24"/>
      <c r="E139" s="24" t="s">
        <v>404</v>
      </c>
      <c r="F139" s="24" t="s">
        <v>167</v>
      </c>
      <c r="G139" s="24" t="s">
        <v>168</v>
      </c>
      <c r="H139" s="24" t="s">
        <v>544</v>
      </c>
      <c r="I139" s="24"/>
      <c r="J139" s="24" t="s">
        <v>406</v>
      </c>
      <c r="K139" s="24"/>
      <c r="L139" s="26">
        <v>124</v>
      </c>
      <c r="M139" s="27">
        <v>0</v>
      </c>
      <c r="N139" s="17">
        <f t="shared" si="2"/>
        <v>124</v>
      </c>
      <c r="O139" t="s">
        <v>407</v>
      </c>
    </row>
    <row r="140" spans="1:15" x14ac:dyDescent="0.35">
      <c r="A140" s="23">
        <v>44377</v>
      </c>
      <c r="B140" s="24" t="s">
        <v>408</v>
      </c>
      <c r="C140" s="25">
        <v>44561</v>
      </c>
      <c r="D140" s="24"/>
      <c r="E140" s="24" t="s">
        <v>404</v>
      </c>
      <c r="F140" s="24" t="s">
        <v>167</v>
      </c>
      <c r="G140" s="24" t="s">
        <v>168</v>
      </c>
      <c r="H140" s="24" t="s">
        <v>545</v>
      </c>
      <c r="I140" s="24"/>
      <c r="J140" s="24" t="s">
        <v>406</v>
      </c>
      <c r="K140" s="24"/>
      <c r="L140" s="26">
        <v>250</v>
      </c>
      <c r="M140" s="27">
        <v>0</v>
      </c>
      <c r="N140" s="17">
        <f t="shared" si="2"/>
        <v>250</v>
      </c>
      <c r="O140" t="s">
        <v>407</v>
      </c>
    </row>
    <row r="141" spans="1:15" x14ac:dyDescent="0.35">
      <c r="A141" s="18">
        <v>44377</v>
      </c>
      <c r="B141" s="19" t="s">
        <v>408</v>
      </c>
      <c r="C141" s="20">
        <v>44561</v>
      </c>
      <c r="D141" s="19"/>
      <c r="E141" s="19" t="s">
        <v>404</v>
      </c>
      <c r="F141" s="19" t="s">
        <v>167</v>
      </c>
      <c r="G141" s="19" t="s">
        <v>168</v>
      </c>
      <c r="H141" s="19" t="s">
        <v>546</v>
      </c>
      <c r="I141" s="19"/>
      <c r="J141" s="19" t="s">
        <v>406</v>
      </c>
      <c r="K141" s="19"/>
      <c r="L141" s="21">
        <v>124</v>
      </c>
      <c r="M141" s="22">
        <v>0</v>
      </c>
      <c r="N141" s="17">
        <f t="shared" si="2"/>
        <v>124</v>
      </c>
      <c r="O141" t="s">
        <v>407</v>
      </c>
    </row>
    <row r="142" spans="1:15" x14ac:dyDescent="0.35">
      <c r="A142" s="18">
        <v>44377</v>
      </c>
      <c r="B142" s="19" t="s">
        <v>408</v>
      </c>
      <c r="C142" s="20">
        <v>44561</v>
      </c>
      <c r="D142" s="19"/>
      <c r="E142" s="19" t="s">
        <v>404</v>
      </c>
      <c r="F142" s="19" t="s">
        <v>167</v>
      </c>
      <c r="G142" s="19" t="s">
        <v>168</v>
      </c>
      <c r="H142" s="19" t="s">
        <v>547</v>
      </c>
      <c r="I142" s="19"/>
      <c r="J142" s="19" t="s">
        <v>406</v>
      </c>
      <c r="K142" s="19"/>
      <c r="L142" s="21">
        <v>125</v>
      </c>
      <c r="M142" s="22">
        <v>0</v>
      </c>
      <c r="N142" s="17">
        <f t="shared" si="2"/>
        <v>125</v>
      </c>
      <c r="O142" t="s">
        <v>407</v>
      </c>
    </row>
    <row r="143" spans="1:15" x14ac:dyDescent="0.35">
      <c r="A143" s="23">
        <v>44377</v>
      </c>
      <c r="B143" s="24" t="s">
        <v>408</v>
      </c>
      <c r="C143" s="25">
        <v>44561</v>
      </c>
      <c r="D143" s="24"/>
      <c r="E143" s="24" t="s">
        <v>404</v>
      </c>
      <c r="F143" s="24" t="s">
        <v>167</v>
      </c>
      <c r="G143" s="24" t="s">
        <v>168</v>
      </c>
      <c r="H143" s="24" t="s">
        <v>548</v>
      </c>
      <c r="I143" s="24"/>
      <c r="J143" s="24" t="s">
        <v>406</v>
      </c>
      <c r="K143" s="24"/>
      <c r="L143" s="26">
        <v>124</v>
      </c>
      <c r="M143" s="27">
        <v>0</v>
      </c>
      <c r="N143" s="17">
        <f t="shared" si="2"/>
        <v>124</v>
      </c>
      <c r="O143" t="s">
        <v>407</v>
      </c>
    </row>
    <row r="144" spans="1:15" x14ac:dyDescent="0.35">
      <c r="A144" s="18">
        <v>44454</v>
      </c>
      <c r="B144" s="19" t="s">
        <v>549</v>
      </c>
      <c r="C144" s="20">
        <v>44561</v>
      </c>
      <c r="D144" s="19"/>
      <c r="E144" s="19" t="s">
        <v>550</v>
      </c>
      <c r="F144" s="19" t="s">
        <v>167</v>
      </c>
      <c r="G144" s="19" t="s">
        <v>208</v>
      </c>
      <c r="H144" s="19" t="s">
        <v>551</v>
      </c>
      <c r="I144" s="19"/>
      <c r="J144" s="19" t="s">
        <v>209</v>
      </c>
      <c r="K144" s="19"/>
      <c r="L144" s="21">
        <v>13050</v>
      </c>
      <c r="M144" s="22">
        <v>0</v>
      </c>
      <c r="N144" s="17">
        <f t="shared" si="2"/>
        <v>13050</v>
      </c>
      <c r="O144" t="s">
        <v>208</v>
      </c>
    </row>
    <row r="145" spans="1:15" x14ac:dyDescent="0.35">
      <c r="A145" s="23">
        <v>44462</v>
      </c>
      <c r="B145" s="24" t="s">
        <v>549</v>
      </c>
      <c r="C145" s="25">
        <v>44561</v>
      </c>
      <c r="D145" s="24"/>
      <c r="E145" s="24" t="s">
        <v>552</v>
      </c>
      <c r="F145" s="24" t="s">
        <v>167</v>
      </c>
      <c r="G145" s="24" t="s">
        <v>208</v>
      </c>
      <c r="H145" s="24" t="s">
        <v>551</v>
      </c>
      <c r="I145" s="24"/>
      <c r="J145" s="24" t="s">
        <v>209</v>
      </c>
      <c r="K145" s="24"/>
      <c r="L145" s="26">
        <v>630</v>
      </c>
      <c r="M145" s="27">
        <v>0</v>
      </c>
      <c r="N145" s="17">
        <f t="shared" si="2"/>
        <v>630</v>
      </c>
      <c r="O145" t="s">
        <v>208</v>
      </c>
    </row>
    <row r="146" spans="1:15" x14ac:dyDescent="0.35">
      <c r="A146" s="23">
        <v>44498</v>
      </c>
      <c r="B146" s="24" t="s">
        <v>549</v>
      </c>
      <c r="C146" s="25">
        <v>44561</v>
      </c>
      <c r="D146" s="24"/>
      <c r="E146" s="24" t="s">
        <v>553</v>
      </c>
      <c r="F146" s="24" t="s">
        <v>167</v>
      </c>
      <c r="G146" s="24" t="s">
        <v>208</v>
      </c>
      <c r="H146" s="24" t="s">
        <v>551</v>
      </c>
      <c r="I146" s="24"/>
      <c r="J146" s="24" t="s">
        <v>209</v>
      </c>
      <c r="K146" s="24"/>
      <c r="L146" s="26">
        <v>3024</v>
      </c>
      <c r="M146" s="27">
        <v>0</v>
      </c>
      <c r="N146" s="17">
        <f t="shared" si="2"/>
        <v>3024</v>
      </c>
      <c r="O146" t="s">
        <v>208</v>
      </c>
    </row>
    <row r="147" spans="1:15" x14ac:dyDescent="0.35">
      <c r="A147" s="23">
        <v>44517</v>
      </c>
      <c r="B147" s="24" t="s">
        <v>549</v>
      </c>
      <c r="C147" s="25">
        <v>44561</v>
      </c>
      <c r="D147" s="24"/>
      <c r="E147" s="24" t="s">
        <v>554</v>
      </c>
      <c r="F147" s="24" t="s">
        <v>167</v>
      </c>
      <c r="G147" s="24" t="s">
        <v>208</v>
      </c>
      <c r="H147" s="24" t="s">
        <v>551</v>
      </c>
      <c r="I147" s="24"/>
      <c r="J147" s="24" t="s">
        <v>209</v>
      </c>
      <c r="K147" s="24"/>
      <c r="L147" s="26">
        <v>1480.5</v>
      </c>
      <c r="M147" s="27">
        <v>0</v>
      </c>
      <c r="N147" s="17">
        <f t="shared" si="2"/>
        <v>1480.5</v>
      </c>
      <c r="O147" t="s">
        <v>208</v>
      </c>
    </row>
    <row r="148" spans="1:15" x14ac:dyDescent="0.35">
      <c r="A148" s="18">
        <v>44518</v>
      </c>
      <c r="B148" s="19" t="s">
        <v>549</v>
      </c>
      <c r="C148" s="20">
        <v>44561</v>
      </c>
      <c r="D148" s="19"/>
      <c r="E148" s="19" t="s">
        <v>554</v>
      </c>
      <c r="F148" s="19" t="s">
        <v>167</v>
      </c>
      <c r="G148" s="19" t="s">
        <v>208</v>
      </c>
      <c r="H148" s="19" t="s">
        <v>551</v>
      </c>
      <c r="I148" s="19"/>
      <c r="J148" s="19" t="s">
        <v>209</v>
      </c>
      <c r="K148" s="19"/>
      <c r="L148" s="21">
        <v>1329.1</v>
      </c>
      <c r="M148" s="22">
        <v>0</v>
      </c>
      <c r="N148" s="17">
        <f t="shared" si="2"/>
        <v>1329.1</v>
      </c>
      <c r="O148" t="s">
        <v>208</v>
      </c>
    </row>
    <row r="149" spans="1:15" x14ac:dyDescent="0.35">
      <c r="A149" s="23">
        <v>44530</v>
      </c>
      <c r="B149" s="24" t="s">
        <v>549</v>
      </c>
      <c r="C149" s="25">
        <v>44561</v>
      </c>
      <c r="D149" s="24"/>
      <c r="E149" s="24" t="s">
        <v>555</v>
      </c>
      <c r="F149" s="24" t="s">
        <v>167</v>
      </c>
      <c r="G149" s="24" t="s">
        <v>208</v>
      </c>
      <c r="H149" s="24" t="s">
        <v>551</v>
      </c>
      <c r="I149" s="24"/>
      <c r="J149" s="24" t="s">
        <v>209</v>
      </c>
      <c r="K149" s="24"/>
      <c r="L149" s="26">
        <v>488.25</v>
      </c>
      <c r="M149" s="27">
        <v>0</v>
      </c>
      <c r="N149" s="17">
        <f t="shared" si="2"/>
        <v>488.25</v>
      </c>
      <c r="O149" t="s">
        <v>208</v>
      </c>
    </row>
    <row r="150" spans="1:15" x14ac:dyDescent="0.35">
      <c r="A150" s="23">
        <v>44530</v>
      </c>
      <c r="B150" s="24" t="s">
        <v>549</v>
      </c>
      <c r="C150" s="25">
        <v>44561</v>
      </c>
      <c r="D150" s="24"/>
      <c r="E150" s="24" t="s">
        <v>556</v>
      </c>
      <c r="F150" s="24" t="s">
        <v>167</v>
      </c>
      <c r="G150" s="24" t="s">
        <v>208</v>
      </c>
      <c r="H150" s="24" t="s">
        <v>551</v>
      </c>
      <c r="I150" s="24"/>
      <c r="J150" s="24" t="s">
        <v>209</v>
      </c>
      <c r="K150" s="24"/>
      <c r="L150" s="26">
        <v>2224</v>
      </c>
      <c r="M150" s="27">
        <v>0</v>
      </c>
      <c r="N150" s="17">
        <f t="shared" si="2"/>
        <v>2224</v>
      </c>
      <c r="O150" t="s">
        <v>208</v>
      </c>
    </row>
    <row r="151" spans="1:15" x14ac:dyDescent="0.35">
      <c r="A151" s="18">
        <v>44551</v>
      </c>
      <c r="B151" s="19" t="s">
        <v>549</v>
      </c>
      <c r="C151" s="20">
        <v>44561</v>
      </c>
      <c r="D151" s="19"/>
      <c r="E151" s="19" t="s">
        <v>555</v>
      </c>
      <c r="F151" s="19" t="s">
        <v>167</v>
      </c>
      <c r="G151" s="19" t="s">
        <v>208</v>
      </c>
      <c r="H151" s="19" t="s">
        <v>551</v>
      </c>
      <c r="I151" s="19"/>
      <c r="J151" s="19" t="s">
        <v>209</v>
      </c>
      <c r="K151" s="19"/>
      <c r="L151" s="21">
        <v>661.5</v>
      </c>
      <c r="M151" s="22">
        <v>0</v>
      </c>
      <c r="N151" s="17">
        <f t="shared" si="2"/>
        <v>661.5</v>
      </c>
      <c r="O151" t="s">
        <v>208</v>
      </c>
    </row>
    <row r="152" spans="1:15" x14ac:dyDescent="0.35">
      <c r="A152" s="18">
        <v>44530</v>
      </c>
      <c r="B152" s="19" t="s">
        <v>557</v>
      </c>
      <c r="C152" s="20">
        <v>44561</v>
      </c>
      <c r="D152" s="19"/>
      <c r="E152" s="19" t="s">
        <v>558</v>
      </c>
      <c r="F152" s="19" t="s">
        <v>167</v>
      </c>
      <c r="G152" s="19" t="s">
        <v>168</v>
      </c>
      <c r="H152" s="19" t="s">
        <v>559</v>
      </c>
      <c r="I152" s="19"/>
      <c r="J152" s="19" t="s">
        <v>406</v>
      </c>
      <c r="K152" s="19"/>
      <c r="L152" s="21">
        <v>820.05</v>
      </c>
      <c r="M152" s="22">
        <v>0</v>
      </c>
      <c r="N152" s="17">
        <f t="shared" si="2"/>
        <v>820.05</v>
      </c>
      <c r="O152" t="s">
        <v>152</v>
      </c>
    </row>
    <row r="153" spans="1:15" x14ac:dyDescent="0.35">
      <c r="A153" s="18">
        <v>44530</v>
      </c>
      <c r="B153" s="19" t="s">
        <v>560</v>
      </c>
      <c r="C153" s="20">
        <v>44561</v>
      </c>
      <c r="D153" s="19"/>
      <c r="E153" s="19" t="s">
        <v>558</v>
      </c>
      <c r="F153" s="19" t="s">
        <v>167</v>
      </c>
      <c r="G153" s="19" t="s">
        <v>168</v>
      </c>
      <c r="H153" s="19" t="s">
        <v>559</v>
      </c>
      <c r="I153" s="19"/>
      <c r="J153" s="19" t="s">
        <v>406</v>
      </c>
      <c r="K153" s="19"/>
      <c r="L153" s="21">
        <v>58.54</v>
      </c>
      <c r="M153" s="22">
        <v>0</v>
      </c>
      <c r="N153" s="17">
        <f t="shared" si="2"/>
        <v>58.54</v>
      </c>
      <c r="O153" t="s">
        <v>152</v>
      </c>
    </row>
    <row r="154" spans="1:15" x14ac:dyDescent="0.35">
      <c r="A154" s="23">
        <v>44530</v>
      </c>
      <c r="B154" s="24" t="s">
        <v>561</v>
      </c>
      <c r="C154" s="25">
        <v>44561</v>
      </c>
      <c r="D154" s="24"/>
      <c r="E154" s="24" t="s">
        <v>558</v>
      </c>
      <c r="F154" s="24" t="s">
        <v>167</v>
      </c>
      <c r="G154" s="24" t="s">
        <v>168</v>
      </c>
      <c r="H154" s="24" t="s">
        <v>559</v>
      </c>
      <c r="I154" s="24"/>
      <c r="J154" s="24" t="s">
        <v>406</v>
      </c>
      <c r="K154" s="24"/>
      <c r="L154" s="26">
        <v>67.34</v>
      </c>
      <c r="M154" s="27">
        <v>0</v>
      </c>
      <c r="N154" s="17">
        <f t="shared" si="2"/>
        <v>67.34</v>
      </c>
      <c r="O154" t="s">
        <v>152</v>
      </c>
    </row>
    <row r="155" spans="1:15" x14ac:dyDescent="0.35">
      <c r="A155" s="23">
        <v>44530</v>
      </c>
      <c r="B155" s="24" t="s">
        <v>562</v>
      </c>
      <c r="C155" s="25">
        <v>44561</v>
      </c>
      <c r="D155" s="24"/>
      <c r="E155" s="24" t="s">
        <v>563</v>
      </c>
      <c r="F155" s="24" t="s">
        <v>167</v>
      </c>
      <c r="G155" s="24" t="s">
        <v>168</v>
      </c>
      <c r="H155" s="24" t="s">
        <v>564</v>
      </c>
      <c r="I155" s="24"/>
      <c r="J155" s="24" t="s">
        <v>368</v>
      </c>
      <c r="K155" s="24"/>
      <c r="L155" s="26">
        <v>6828569.5800000001</v>
      </c>
      <c r="M155" s="27">
        <v>0</v>
      </c>
      <c r="N155" s="17">
        <f t="shared" si="2"/>
        <v>6828569.5800000001</v>
      </c>
      <c r="O155" t="s">
        <v>28</v>
      </c>
    </row>
    <row r="156" spans="1:15" x14ac:dyDescent="0.35">
      <c r="A156" s="23">
        <v>44530</v>
      </c>
      <c r="B156" s="24" t="s">
        <v>565</v>
      </c>
      <c r="C156" s="25">
        <v>44561</v>
      </c>
      <c r="D156" s="24"/>
      <c r="E156" s="24" t="s">
        <v>563</v>
      </c>
      <c r="F156" s="24" t="s">
        <v>167</v>
      </c>
      <c r="G156" s="24" t="s">
        <v>168</v>
      </c>
      <c r="H156" s="24" t="s">
        <v>564</v>
      </c>
      <c r="I156" s="24"/>
      <c r="J156" s="24" t="s">
        <v>368</v>
      </c>
      <c r="K156" s="24"/>
      <c r="L156" s="26">
        <v>578933.78</v>
      </c>
      <c r="M156" s="27">
        <v>0</v>
      </c>
      <c r="N156" s="17">
        <f t="shared" si="2"/>
        <v>578933.78</v>
      </c>
      <c r="O156" t="s">
        <v>28</v>
      </c>
    </row>
    <row r="157" spans="1:15" x14ac:dyDescent="0.35">
      <c r="A157" s="23">
        <v>44530</v>
      </c>
      <c r="B157" s="24" t="s">
        <v>566</v>
      </c>
      <c r="C157" s="25">
        <v>44561</v>
      </c>
      <c r="D157" s="24"/>
      <c r="E157" s="24" t="s">
        <v>563</v>
      </c>
      <c r="F157" s="24" t="s">
        <v>167</v>
      </c>
      <c r="G157" s="24" t="s">
        <v>168</v>
      </c>
      <c r="H157" s="24" t="s">
        <v>564</v>
      </c>
      <c r="I157" s="24"/>
      <c r="J157" s="24" t="s">
        <v>368</v>
      </c>
      <c r="K157" s="24"/>
      <c r="L157" s="26">
        <v>971335.07</v>
      </c>
      <c r="M157" s="27">
        <v>0</v>
      </c>
      <c r="N157" s="17">
        <f t="shared" si="2"/>
        <v>971335.07</v>
      </c>
      <c r="O157" t="s">
        <v>28</v>
      </c>
    </row>
    <row r="158" spans="1:15" x14ac:dyDescent="0.35">
      <c r="A158" s="18">
        <v>44530</v>
      </c>
      <c r="B158" s="19" t="s">
        <v>567</v>
      </c>
      <c r="C158" s="20">
        <v>44561</v>
      </c>
      <c r="D158" s="19"/>
      <c r="E158" s="19" t="s">
        <v>563</v>
      </c>
      <c r="F158" s="19" t="s">
        <v>167</v>
      </c>
      <c r="G158" s="19" t="s">
        <v>168</v>
      </c>
      <c r="H158" s="19" t="s">
        <v>564</v>
      </c>
      <c r="I158" s="19"/>
      <c r="J158" s="19" t="s">
        <v>368</v>
      </c>
      <c r="K158" s="19"/>
      <c r="L158" s="21">
        <v>30870.83</v>
      </c>
      <c r="M158" s="22">
        <v>0</v>
      </c>
      <c r="N158" s="17">
        <f t="shared" si="2"/>
        <v>30870.83</v>
      </c>
      <c r="O158" t="s">
        <v>28</v>
      </c>
    </row>
    <row r="159" spans="1:15" x14ac:dyDescent="0.35">
      <c r="A159" s="18">
        <v>44530</v>
      </c>
      <c r="B159" s="19" t="s">
        <v>568</v>
      </c>
      <c r="C159" s="20">
        <v>44561</v>
      </c>
      <c r="D159" s="19"/>
      <c r="E159" s="19" t="s">
        <v>563</v>
      </c>
      <c r="F159" s="19" t="s">
        <v>167</v>
      </c>
      <c r="G159" s="19" t="s">
        <v>168</v>
      </c>
      <c r="H159" s="19" t="s">
        <v>564</v>
      </c>
      <c r="I159" s="19"/>
      <c r="J159" s="19" t="s">
        <v>368</v>
      </c>
      <c r="K159" s="19"/>
      <c r="L159" s="21">
        <v>513356.77</v>
      </c>
      <c r="M159" s="22">
        <v>0</v>
      </c>
      <c r="N159" s="17">
        <f t="shared" si="2"/>
        <v>513356.77</v>
      </c>
      <c r="O159" t="s">
        <v>28</v>
      </c>
    </row>
    <row r="160" spans="1:15" x14ac:dyDescent="0.35">
      <c r="A160" s="23">
        <v>44530</v>
      </c>
      <c r="B160" s="24" t="s">
        <v>569</v>
      </c>
      <c r="C160" s="25">
        <v>44561</v>
      </c>
      <c r="D160" s="24"/>
      <c r="E160" s="24" t="s">
        <v>563</v>
      </c>
      <c r="F160" s="24" t="s">
        <v>167</v>
      </c>
      <c r="G160" s="24" t="s">
        <v>168</v>
      </c>
      <c r="H160" s="24" t="s">
        <v>564</v>
      </c>
      <c r="I160" s="24"/>
      <c r="J160" s="24" t="s">
        <v>368</v>
      </c>
      <c r="K160" s="24"/>
      <c r="L160" s="26">
        <v>19417.09</v>
      </c>
      <c r="M160" s="27">
        <v>0</v>
      </c>
      <c r="N160" s="17">
        <f t="shared" si="2"/>
        <v>19417.09</v>
      </c>
      <c r="O160" t="s">
        <v>28</v>
      </c>
    </row>
    <row r="161" spans="1:15" x14ac:dyDescent="0.35">
      <c r="A161" s="18">
        <v>44530</v>
      </c>
      <c r="B161" s="19" t="s">
        <v>570</v>
      </c>
      <c r="C161" s="20">
        <v>44561</v>
      </c>
      <c r="D161" s="19"/>
      <c r="E161" s="19" t="s">
        <v>563</v>
      </c>
      <c r="F161" s="19" t="s">
        <v>167</v>
      </c>
      <c r="G161" s="19" t="s">
        <v>168</v>
      </c>
      <c r="H161" s="19" t="s">
        <v>564</v>
      </c>
      <c r="I161" s="19"/>
      <c r="J161" s="19" t="s">
        <v>368</v>
      </c>
      <c r="K161" s="19"/>
      <c r="L161" s="21">
        <v>1526896.24</v>
      </c>
      <c r="M161" s="22">
        <v>0</v>
      </c>
      <c r="N161" s="17">
        <f t="shared" si="2"/>
        <v>1526896.24</v>
      </c>
      <c r="O161" t="s">
        <v>28</v>
      </c>
    </row>
    <row r="162" spans="1:15" x14ac:dyDescent="0.35">
      <c r="A162" s="23">
        <v>44457</v>
      </c>
      <c r="B162" s="24" t="s">
        <v>557</v>
      </c>
      <c r="C162" s="25">
        <v>44561</v>
      </c>
      <c r="D162" s="24"/>
      <c r="E162" s="24" t="s">
        <v>571</v>
      </c>
      <c r="F162" s="24" t="s">
        <v>167</v>
      </c>
      <c r="G162" s="24" t="s">
        <v>359</v>
      </c>
      <c r="H162" s="24" t="s">
        <v>572</v>
      </c>
      <c r="I162" s="24"/>
      <c r="J162" s="24" t="s">
        <v>136</v>
      </c>
      <c r="K162" s="24"/>
      <c r="L162" s="26">
        <v>3444.21</v>
      </c>
      <c r="M162" s="27">
        <v>0</v>
      </c>
      <c r="N162" s="17">
        <f t="shared" si="2"/>
        <v>3444.21</v>
      </c>
      <c r="O162" t="s">
        <v>152</v>
      </c>
    </row>
    <row r="163" spans="1:15" x14ac:dyDescent="0.35">
      <c r="A163" s="23">
        <v>44457</v>
      </c>
      <c r="B163" s="24" t="s">
        <v>560</v>
      </c>
      <c r="C163" s="25">
        <v>44561</v>
      </c>
      <c r="D163" s="24"/>
      <c r="E163" s="24" t="s">
        <v>571</v>
      </c>
      <c r="F163" s="24" t="s">
        <v>167</v>
      </c>
      <c r="G163" s="24" t="s">
        <v>359</v>
      </c>
      <c r="H163" s="24" t="s">
        <v>572</v>
      </c>
      <c r="I163" s="24"/>
      <c r="J163" s="24" t="s">
        <v>136</v>
      </c>
      <c r="K163" s="24"/>
      <c r="L163" s="26">
        <v>263.48</v>
      </c>
      <c r="M163" s="27">
        <v>0</v>
      </c>
      <c r="N163" s="17">
        <f t="shared" si="2"/>
        <v>263.48</v>
      </c>
      <c r="O163" t="s">
        <v>152</v>
      </c>
    </row>
    <row r="164" spans="1:15" x14ac:dyDescent="0.35">
      <c r="A164" s="18">
        <v>44457</v>
      </c>
      <c r="B164" s="19" t="s">
        <v>561</v>
      </c>
      <c r="C164" s="20">
        <v>44561</v>
      </c>
      <c r="D164" s="19"/>
      <c r="E164" s="19" t="s">
        <v>571</v>
      </c>
      <c r="F164" s="19" t="s">
        <v>167</v>
      </c>
      <c r="G164" s="19" t="s">
        <v>359</v>
      </c>
      <c r="H164" s="19" t="s">
        <v>572</v>
      </c>
      <c r="I164" s="19"/>
      <c r="J164" s="19" t="s">
        <v>136</v>
      </c>
      <c r="K164" s="19"/>
      <c r="L164" s="21">
        <v>303.08999999999997</v>
      </c>
      <c r="M164" s="22">
        <v>0</v>
      </c>
      <c r="N164" s="17">
        <f t="shared" si="2"/>
        <v>303.08999999999997</v>
      </c>
      <c r="O164" t="s">
        <v>152</v>
      </c>
    </row>
    <row r="165" spans="1:15" x14ac:dyDescent="0.35">
      <c r="A165" s="18">
        <v>44471</v>
      </c>
      <c r="B165" s="19" t="s">
        <v>557</v>
      </c>
      <c r="C165" s="20">
        <v>44561</v>
      </c>
      <c r="D165" s="19"/>
      <c r="E165" s="19" t="s">
        <v>573</v>
      </c>
      <c r="F165" s="19" t="s">
        <v>167</v>
      </c>
      <c r="G165" s="19" t="s">
        <v>359</v>
      </c>
      <c r="H165" s="19" t="s">
        <v>574</v>
      </c>
      <c r="I165" s="19"/>
      <c r="J165" s="19" t="s">
        <v>136</v>
      </c>
      <c r="K165" s="19"/>
      <c r="L165" s="21">
        <v>3826.92</v>
      </c>
      <c r="M165" s="22">
        <v>0</v>
      </c>
      <c r="N165" s="17">
        <f t="shared" si="2"/>
        <v>3826.92</v>
      </c>
      <c r="O165" t="s">
        <v>152</v>
      </c>
    </row>
    <row r="166" spans="1:15" x14ac:dyDescent="0.35">
      <c r="A166" s="23">
        <v>44471</v>
      </c>
      <c r="B166" s="24" t="s">
        <v>560</v>
      </c>
      <c r="C166" s="25">
        <v>44561</v>
      </c>
      <c r="D166" s="24"/>
      <c r="E166" s="24" t="s">
        <v>573</v>
      </c>
      <c r="F166" s="24" t="s">
        <v>167</v>
      </c>
      <c r="G166" s="24" t="s">
        <v>359</v>
      </c>
      <c r="H166" s="24" t="s">
        <v>574</v>
      </c>
      <c r="I166" s="24"/>
      <c r="J166" s="24" t="s">
        <v>136</v>
      </c>
      <c r="K166" s="24"/>
      <c r="L166" s="26">
        <v>292.76</v>
      </c>
      <c r="M166" s="27">
        <v>0</v>
      </c>
      <c r="N166" s="17">
        <f t="shared" si="2"/>
        <v>292.76</v>
      </c>
      <c r="O166" t="s">
        <v>152</v>
      </c>
    </row>
    <row r="167" spans="1:15" x14ac:dyDescent="0.35">
      <c r="A167" s="18">
        <v>44471</v>
      </c>
      <c r="B167" s="19" t="s">
        <v>561</v>
      </c>
      <c r="C167" s="20">
        <v>44561</v>
      </c>
      <c r="D167" s="19"/>
      <c r="E167" s="19" t="s">
        <v>573</v>
      </c>
      <c r="F167" s="19" t="s">
        <v>167</v>
      </c>
      <c r="G167" s="19" t="s">
        <v>359</v>
      </c>
      <c r="H167" s="19" t="s">
        <v>574</v>
      </c>
      <c r="I167" s="19"/>
      <c r="J167" s="19" t="s">
        <v>136</v>
      </c>
      <c r="K167" s="19"/>
      <c r="L167" s="21">
        <v>336.77</v>
      </c>
      <c r="M167" s="22">
        <v>0</v>
      </c>
      <c r="N167" s="17">
        <f t="shared" si="2"/>
        <v>336.77</v>
      </c>
      <c r="O167" t="s">
        <v>152</v>
      </c>
    </row>
    <row r="168" spans="1:15" x14ac:dyDescent="0.35">
      <c r="A168" s="23">
        <v>44485</v>
      </c>
      <c r="B168" s="24" t="s">
        <v>557</v>
      </c>
      <c r="C168" s="25">
        <v>44561</v>
      </c>
      <c r="D168" s="24"/>
      <c r="E168" s="24" t="s">
        <v>575</v>
      </c>
      <c r="F168" s="24" t="s">
        <v>167</v>
      </c>
      <c r="G168" s="24" t="s">
        <v>359</v>
      </c>
      <c r="H168" s="24" t="s">
        <v>576</v>
      </c>
      <c r="I168" s="24"/>
      <c r="J168" s="24" t="s">
        <v>136</v>
      </c>
      <c r="K168" s="24"/>
      <c r="L168" s="26">
        <v>3826.92</v>
      </c>
      <c r="M168" s="27">
        <v>0</v>
      </c>
      <c r="N168" s="17">
        <f t="shared" si="2"/>
        <v>3826.92</v>
      </c>
      <c r="O168" t="s">
        <v>152</v>
      </c>
    </row>
    <row r="169" spans="1:15" x14ac:dyDescent="0.35">
      <c r="A169" s="18">
        <v>44485</v>
      </c>
      <c r="B169" s="19" t="s">
        <v>560</v>
      </c>
      <c r="C169" s="20">
        <v>44561</v>
      </c>
      <c r="D169" s="19"/>
      <c r="E169" s="19" t="s">
        <v>575</v>
      </c>
      <c r="F169" s="19" t="s">
        <v>167</v>
      </c>
      <c r="G169" s="19" t="s">
        <v>359</v>
      </c>
      <c r="H169" s="19" t="s">
        <v>576</v>
      </c>
      <c r="I169" s="19"/>
      <c r="J169" s="19" t="s">
        <v>136</v>
      </c>
      <c r="K169" s="19"/>
      <c r="L169" s="21">
        <v>292.76</v>
      </c>
      <c r="M169" s="22">
        <v>0</v>
      </c>
      <c r="N169" s="17">
        <f t="shared" si="2"/>
        <v>292.76</v>
      </c>
      <c r="O169" t="s">
        <v>152</v>
      </c>
    </row>
    <row r="170" spans="1:15" x14ac:dyDescent="0.35">
      <c r="A170" s="23">
        <v>44485</v>
      </c>
      <c r="B170" s="24" t="s">
        <v>561</v>
      </c>
      <c r="C170" s="25">
        <v>44561</v>
      </c>
      <c r="D170" s="24"/>
      <c r="E170" s="24" t="s">
        <v>575</v>
      </c>
      <c r="F170" s="24" t="s">
        <v>167</v>
      </c>
      <c r="G170" s="24" t="s">
        <v>359</v>
      </c>
      <c r="H170" s="24" t="s">
        <v>576</v>
      </c>
      <c r="I170" s="24"/>
      <c r="J170" s="24" t="s">
        <v>136</v>
      </c>
      <c r="K170" s="24"/>
      <c r="L170" s="26">
        <v>336.77</v>
      </c>
      <c r="M170" s="27">
        <v>0</v>
      </c>
      <c r="N170" s="17">
        <f t="shared" si="2"/>
        <v>336.77</v>
      </c>
      <c r="O170" t="s">
        <v>152</v>
      </c>
    </row>
    <row r="171" spans="1:15" x14ac:dyDescent="0.35">
      <c r="A171" s="18">
        <v>44499</v>
      </c>
      <c r="B171" s="19" t="s">
        <v>557</v>
      </c>
      <c r="C171" s="20">
        <v>44561</v>
      </c>
      <c r="D171" s="19"/>
      <c r="E171" s="19" t="s">
        <v>577</v>
      </c>
      <c r="F171" s="19" t="s">
        <v>167</v>
      </c>
      <c r="G171" s="19" t="s">
        <v>359</v>
      </c>
      <c r="H171" s="19" t="s">
        <v>578</v>
      </c>
      <c r="I171" s="19"/>
      <c r="J171" s="19" t="s">
        <v>136</v>
      </c>
      <c r="K171" s="19"/>
      <c r="L171" s="21">
        <v>3826.92</v>
      </c>
      <c r="M171" s="22">
        <v>0</v>
      </c>
      <c r="N171" s="17">
        <f t="shared" si="2"/>
        <v>3826.92</v>
      </c>
      <c r="O171" t="s">
        <v>152</v>
      </c>
    </row>
    <row r="172" spans="1:15" x14ac:dyDescent="0.35">
      <c r="A172" s="23">
        <v>44499</v>
      </c>
      <c r="B172" s="24" t="s">
        <v>560</v>
      </c>
      <c r="C172" s="25">
        <v>44561</v>
      </c>
      <c r="D172" s="24"/>
      <c r="E172" s="24" t="s">
        <v>577</v>
      </c>
      <c r="F172" s="24" t="s">
        <v>167</v>
      </c>
      <c r="G172" s="24" t="s">
        <v>359</v>
      </c>
      <c r="H172" s="24" t="s">
        <v>578</v>
      </c>
      <c r="I172" s="24"/>
      <c r="J172" s="24" t="s">
        <v>136</v>
      </c>
      <c r="K172" s="24"/>
      <c r="L172" s="26">
        <v>292.76</v>
      </c>
      <c r="M172" s="27">
        <v>0</v>
      </c>
      <c r="N172" s="17">
        <f t="shared" si="2"/>
        <v>292.76</v>
      </c>
      <c r="O172" t="s">
        <v>152</v>
      </c>
    </row>
    <row r="173" spans="1:15" x14ac:dyDescent="0.35">
      <c r="A173" s="18">
        <v>44499</v>
      </c>
      <c r="B173" s="19" t="s">
        <v>561</v>
      </c>
      <c r="C173" s="20">
        <v>44561</v>
      </c>
      <c r="D173" s="19"/>
      <c r="E173" s="19" t="s">
        <v>577</v>
      </c>
      <c r="F173" s="19" t="s">
        <v>167</v>
      </c>
      <c r="G173" s="19" t="s">
        <v>359</v>
      </c>
      <c r="H173" s="19" t="s">
        <v>578</v>
      </c>
      <c r="I173" s="19"/>
      <c r="J173" s="19" t="s">
        <v>136</v>
      </c>
      <c r="K173" s="19"/>
      <c r="L173" s="21">
        <v>336.77</v>
      </c>
      <c r="M173" s="22">
        <v>0</v>
      </c>
      <c r="N173" s="17">
        <f t="shared" si="2"/>
        <v>336.77</v>
      </c>
      <c r="O173" t="s">
        <v>152</v>
      </c>
    </row>
    <row r="174" spans="1:15" x14ac:dyDescent="0.35">
      <c r="A174" s="23">
        <v>44513</v>
      </c>
      <c r="B174" s="24" t="s">
        <v>557</v>
      </c>
      <c r="C174" s="25">
        <v>44561</v>
      </c>
      <c r="D174" s="24"/>
      <c r="E174" s="24" t="s">
        <v>579</v>
      </c>
      <c r="F174" s="24" t="s">
        <v>167</v>
      </c>
      <c r="G174" s="24" t="s">
        <v>359</v>
      </c>
      <c r="H174" s="24" t="s">
        <v>580</v>
      </c>
      <c r="I174" s="24"/>
      <c r="J174" s="24" t="s">
        <v>136</v>
      </c>
      <c r="K174" s="24"/>
      <c r="L174" s="26">
        <v>3826.92</v>
      </c>
      <c r="M174" s="27">
        <v>0</v>
      </c>
      <c r="N174" s="17">
        <f t="shared" si="2"/>
        <v>3826.92</v>
      </c>
      <c r="O174" t="s">
        <v>152</v>
      </c>
    </row>
    <row r="175" spans="1:15" x14ac:dyDescent="0.35">
      <c r="A175" s="18">
        <v>44513</v>
      </c>
      <c r="B175" s="19" t="s">
        <v>581</v>
      </c>
      <c r="C175" s="20">
        <v>44561</v>
      </c>
      <c r="D175" s="19"/>
      <c r="E175" s="19" t="s">
        <v>579</v>
      </c>
      <c r="F175" s="19" t="s">
        <v>167</v>
      </c>
      <c r="G175" s="19" t="s">
        <v>359</v>
      </c>
      <c r="H175" s="19" t="s">
        <v>580</v>
      </c>
      <c r="I175" s="19"/>
      <c r="J175" s="19" t="s">
        <v>136</v>
      </c>
      <c r="K175" s="19"/>
      <c r="L175" s="21">
        <v>1527.04</v>
      </c>
      <c r="M175" s="22">
        <v>0</v>
      </c>
      <c r="N175" s="17">
        <f t="shared" si="2"/>
        <v>1527.04</v>
      </c>
      <c r="O175" t="s">
        <v>152</v>
      </c>
    </row>
    <row r="176" spans="1:15" x14ac:dyDescent="0.35">
      <c r="A176" s="23">
        <v>44513</v>
      </c>
      <c r="B176" s="24" t="s">
        <v>582</v>
      </c>
      <c r="C176" s="25">
        <v>44561</v>
      </c>
      <c r="D176" s="24"/>
      <c r="E176" s="24" t="s">
        <v>579</v>
      </c>
      <c r="F176" s="24" t="s">
        <v>167</v>
      </c>
      <c r="G176" s="24" t="s">
        <v>359</v>
      </c>
      <c r="H176" s="24" t="s">
        <v>580</v>
      </c>
      <c r="I176" s="24"/>
      <c r="J176" s="24" t="s">
        <v>136</v>
      </c>
      <c r="K176" s="24"/>
      <c r="L176" s="26">
        <v>55.54</v>
      </c>
      <c r="M176" s="27">
        <v>0</v>
      </c>
      <c r="N176" s="17">
        <f t="shared" si="2"/>
        <v>55.54</v>
      </c>
      <c r="O176" t="s">
        <v>152</v>
      </c>
    </row>
    <row r="177" spans="1:15" x14ac:dyDescent="0.35">
      <c r="A177" s="18">
        <v>44513</v>
      </c>
      <c r="B177" s="19" t="s">
        <v>560</v>
      </c>
      <c r="C177" s="20">
        <v>44561</v>
      </c>
      <c r="D177" s="19"/>
      <c r="E177" s="19" t="s">
        <v>579</v>
      </c>
      <c r="F177" s="19" t="s">
        <v>167</v>
      </c>
      <c r="G177" s="19" t="s">
        <v>359</v>
      </c>
      <c r="H177" s="19" t="s">
        <v>580</v>
      </c>
      <c r="I177" s="19"/>
      <c r="J177" s="19" t="s">
        <v>136</v>
      </c>
      <c r="K177" s="19"/>
      <c r="L177" s="21">
        <v>253.62</v>
      </c>
      <c r="M177" s="22">
        <v>0</v>
      </c>
      <c r="N177" s="17">
        <f t="shared" si="2"/>
        <v>253.62</v>
      </c>
      <c r="O177" t="s">
        <v>152</v>
      </c>
    </row>
    <row r="178" spans="1:15" x14ac:dyDescent="0.35">
      <c r="A178" s="18">
        <v>44513</v>
      </c>
      <c r="B178" s="19" t="s">
        <v>561</v>
      </c>
      <c r="C178" s="20">
        <v>44561</v>
      </c>
      <c r="D178" s="19"/>
      <c r="E178" s="19" t="s">
        <v>579</v>
      </c>
      <c r="F178" s="19" t="s">
        <v>167</v>
      </c>
      <c r="G178" s="19" t="s">
        <v>359</v>
      </c>
      <c r="H178" s="19" t="s">
        <v>580</v>
      </c>
      <c r="I178" s="19"/>
      <c r="J178" s="19" t="s">
        <v>136</v>
      </c>
      <c r="K178" s="19"/>
      <c r="L178" s="21">
        <v>291.74</v>
      </c>
      <c r="M178" s="22">
        <v>0</v>
      </c>
      <c r="N178" s="17">
        <f t="shared" si="2"/>
        <v>291.74</v>
      </c>
      <c r="O178" t="s">
        <v>152</v>
      </c>
    </row>
    <row r="179" spans="1:15" x14ac:dyDescent="0.35">
      <c r="A179" s="18">
        <v>44527</v>
      </c>
      <c r="B179" s="19" t="s">
        <v>557</v>
      </c>
      <c r="C179" s="20">
        <v>44561</v>
      </c>
      <c r="D179" s="19"/>
      <c r="E179" s="19" t="s">
        <v>583</v>
      </c>
      <c r="F179" s="19" t="s">
        <v>167</v>
      </c>
      <c r="G179" s="19" t="s">
        <v>359</v>
      </c>
      <c r="H179" s="19" t="s">
        <v>584</v>
      </c>
      <c r="I179" s="19"/>
      <c r="J179" s="19" t="s">
        <v>136</v>
      </c>
      <c r="K179" s="19"/>
      <c r="L179" s="21">
        <v>3826.92</v>
      </c>
      <c r="M179" s="22">
        <v>0</v>
      </c>
      <c r="N179" s="17">
        <f t="shared" si="2"/>
        <v>3826.92</v>
      </c>
      <c r="O179" t="s">
        <v>152</v>
      </c>
    </row>
    <row r="180" spans="1:15" x14ac:dyDescent="0.35">
      <c r="A180" s="23">
        <v>44527</v>
      </c>
      <c r="B180" s="24" t="s">
        <v>581</v>
      </c>
      <c r="C180" s="25">
        <v>44561</v>
      </c>
      <c r="D180" s="24"/>
      <c r="E180" s="24" t="s">
        <v>583</v>
      </c>
      <c r="F180" s="24" t="s">
        <v>167</v>
      </c>
      <c r="G180" s="24" t="s">
        <v>359</v>
      </c>
      <c r="H180" s="24" t="s">
        <v>584</v>
      </c>
      <c r="I180" s="24"/>
      <c r="J180" s="24" t="s">
        <v>136</v>
      </c>
      <c r="K180" s="24"/>
      <c r="L180" s="26">
        <v>763.52</v>
      </c>
      <c r="M180" s="27">
        <v>0</v>
      </c>
      <c r="N180" s="17">
        <f t="shared" si="2"/>
        <v>763.52</v>
      </c>
      <c r="O180" t="s">
        <v>152</v>
      </c>
    </row>
    <row r="181" spans="1:15" x14ac:dyDescent="0.35">
      <c r="A181" s="23">
        <v>44527</v>
      </c>
      <c r="B181" s="24" t="s">
        <v>582</v>
      </c>
      <c r="C181" s="25">
        <v>44561</v>
      </c>
      <c r="D181" s="24"/>
      <c r="E181" s="24" t="s">
        <v>583</v>
      </c>
      <c r="F181" s="24" t="s">
        <v>167</v>
      </c>
      <c r="G181" s="24" t="s">
        <v>359</v>
      </c>
      <c r="H181" s="24" t="s">
        <v>584</v>
      </c>
      <c r="I181" s="24"/>
      <c r="J181" s="24" t="s">
        <v>136</v>
      </c>
      <c r="K181" s="24"/>
      <c r="L181" s="26">
        <v>27.77</v>
      </c>
      <c r="M181" s="27">
        <v>0</v>
      </c>
      <c r="N181" s="17">
        <f t="shared" si="2"/>
        <v>27.77</v>
      </c>
      <c r="O181" t="s">
        <v>152</v>
      </c>
    </row>
    <row r="182" spans="1:15" x14ac:dyDescent="0.35">
      <c r="A182" s="23">
        <v>44527</v>
      </c>
      <c r="B182" s="24" t="s">
        <v>560</v>
      </c>
      <c r="C182" s="25">
        <v>44561</v>
      </c>
      <c r="D182" s="24"/>
      <c r="E182" s="24" t="s">
        <v>583</v>
      </c>
      <c r="F182" s="24" t="s">
        <v>167</v>
      </c>
      <c r="G182" s="24" t="s">
        <v>359</v>
      </c>
      <c r="H182" s="24" t="s">
        <v>584</v>
      </c>
      <c r="I182" s="24"/>
      <c r="J182" s="24" t="s">
        <v>136</v>
      </c>
      <c r="K182" s="24"/>
      <c r="L182" s="26">
        <v>273.18</v>
      </c>
      <c r="M182" s="27">
        <v>0</v>
      </c>
      <c r="N182" s="17">
        <f t="shared" si="2"/>
        <v>273.18</v>
      </c>
      <c r="O182" t="s">
        <v>152</v>
      </c>
    </row>
    <row r="183" spans="1:15" x14ac:dyDescent="0.35">
      <c r="A183" s="18">
        <v>44527</v>
      </c>
      <c r="B183" s="19" t="s">
        <v>561</v>
      </c>
      <c r="C183" s="20">
        <v>44561</v>
      </c>
      <c r="D183" s="19"/>
      <c r="E183" s="19" t="s">
        <v>583</v>
      </c>
      <c r="F183" s="19" t="s">
        <v>167</v>
      </c>
      <c r="G183" s="19" t="s">
        <v>359</v>
      </c>
      <c r="H183" s="19" t="s">
        <v>584</v>
      </c>
      <c r="I183" s="19"/>
      <c r="J183" s="19" t="s">
        <v>136</v>
      </c>
      <c r="K183" s="19"/>
      <c r="L183" s="21">
        <v>314.26</v>
      </c>
      <c r="M183" s="22">
        <v>0</v>
      </c>
      <c r="N183" s="17">
        <f t="shared" si="2"/>
        <v>314.26</v>
      </c>
      <c r="O183" t="s">
        <v>152</v>
      </c>
    </row>
    <row r="184" spans="1:15" x14ac:dyDescent="0.35">
      <c r="A184" s="23">
        <v>44541</v>
      </c>
      <c r="B184" s="24" t="s">
        <v>557</v>
      </c>
      <c r="C184" s="25">
        <v>44561</v>
      </c>
      <c r="D184" s="24"/>
      <c r="E184" s="24" t="s">
        <v>585</v>
      </c>
      <c r="F184" s="24" t="s">
        <v>167</v>
      </c>
      <c r="G184" s="24" t="s">
        <v>359</v>
      </c>
      <c r="H184" s="24" t="s">
        <v>586</v>
      </c>
      <c r="I184" s="24"/>
      <c r="J184" s="24" t="s">
        <v>136</v>
      </c>
      <c r="K184" s="24"/>
      <c r="L184" s="26">
        <v>3826.92</v>
      </c>
      <c r="M184" s="27">
        <v>0</v>
      </c>
      <c r="N184" s="17">
        <f t="shared" si="2"/>
        <v>3826.92</v>
      </c>
      <c r="O184" t="s">
        <v>152</v>
      </c>
    </row>
    <row r="185" spans="1:15" x14ac:dyDescent="0.35">
      <c r="A185" s="18">
        <v>44541</v>
      </c>
      <c r="B185" s="19" t="s">
        <v>581</v>
      </c>
      <c r="C185" s="20">
        <v>44561</v>
      </c>
      <c r="D185" s="19"/>
      <c r="E185" s="19" t="s">
        <v>585</v>
      </c>
      <c r="F185" s="19" t="s">
        <v>167</v>
      </c>
      <c r="G185" s="19" t="s">
        <v>359</v>
      </c>
      <c r="H185" s="19" t="s">
        <v>586</v>
      </c>
      <c r="I185" s="19"/>
      <c r="J185" s="19" t="s">
        <v>136</v>
      </c>
      <c r="K185" s="19"/>
      <c r="L185" s="21">
        <v>763.52</v>
      </c>
      <c r="M185" s="22">
        <v>0</v>
      </c>
      <c r="N185" s="17">
        <f t="shared" si="2"/>
        <v>763.52</v>
      </c>
      <c r="O185" t="s">
        <v>152</v>
      </c>
    </row>
    <row r="186" spans="1:15" x14ac:dyDescent="0.35">
      <c r="A186" s="18">
        <v>44541</v>
      </c>
      <c r="B186" s="19" t="s">
        <v>582</v>
      </c>
      <c r="C186" s="20">
        <v>44561</v>
      </c>
      <c r="D186" s="19"/>
      <c r="E186" s="19" t="s">
        <v>585</v>
      </c>
      <c r="F186" s="19" t="s">
        <v>167</v>
      </c>
      <c r="G186" s="19" t="s">
        <v>359</v>
      </c>
      <c r="H186" s="19" t="s">
        <v>586</v>
      </c>
      <c r="I186" s="19"/>
      <c r="J186" s="19" t="s">
        <v>136</v>
      </c>
      <c r="K186" s="19"/>
      <c r="L186" s="21">
        <v>27.77</v>
      </c>
      <c r="M186" s="22">
        <v>0</v>
      </c>
      <c r="N186" s="17">
        <f t="shared" si="2"/>
        <v>27.77</v>
      </c>
      <c r="O186" t="s">
        <v>152</v>
      </c>
    </row>
    <row r="187" spans="1:15" x14ac:dyDescent="0.35">
      <c r="A187" s="18">
        <v>44541</v>
      </c>
      <c r="B187" s="19" t="s">
        <v>560</v>
      </c>
      <c r="C187" s="20">
        <v>44561</v>
      </c>
      <c r="D187" s="19"/>
      <c r="E187" s="19" t="s">
        <v>585</v>
      </c>
      <c r="F187" s="19" t="s">
        <v>167</v>
      </c>
      <c r="G187" s="19" t="s">
        <v>359</v>
      </c>
      <c r="H187" s="19" t="s">
        <v>586</v>
      </c>
      <c r="I187" s="19"/>
      <c r="J187" s="19" t="s">
        <v>136</v>
      </c>
      <c r="K187" s="19"/>
      <c r="L187" s="21">
        <v>273.19</v>
      </c>
      <c r="M187" s="22">
        <v>0</v>
      </c>
      <c r="N187" s="17">
        <f t="shared" si="2"/>
        <v>273.19</v>
      </c>
      <c r="O187" t="s">
        <v>152</v>
      </c>
    </row>
    <row r="188" spans="1:15" x14ac:dyDescent="0.35">
      <c r="A188" s="23">
        <v>44541</v>
      </c>
      <c r="B188" s="24" t="s">
        <v>561</v>
      </c>
      <c r="C188" s="25">
        <v>44561</v>
      </c>
      <c r="D188" s="24"/>
      <c r="E188" s="24" t="s">
        <v>585</v>
      </c>
      <c r="F188" s="24" t="s">
        <v>167</v>
      </c>
      <c r="G188" s="24" t="s">
        <v>359</v>
      </c>
      <c r="H188" s="24" t="s">
        <v>586</v>
      </c>
      <c r="I188" s="24"/>
      <c r="J188" s="24" t="s">
        <v>136</v>
      </c>
      <c r="K188" s="24"/>
      <c r="L188" s="26">
        <v>314.26</v>
      </c>
      <c r="M188" s="27">
        <v>0</v>
      </c>
      <c r="N188" s="17">
        <f t="shared" si="2"/>
        <v>314.26</v>
      </c>
      <c r="O188" t="s">
        <v>152</v>
      </c>
    </row>
    <row r="189" spans="1:15" x14ac:dyDescent="0.35">
      <c r="A189" s="18">
        <v>44555</v>
      </c>
      <c r="B189" s="19" t="s">
        <v>557</v>
      </c>
      <c r="C189" s="20">
        <v>44561</v>
      </c>
      <c r="D189" s="19"/>
      <c r="E189" s="19" t="s">
        <v>587</v>
      </c>
      <c r="F189" s="19" t="s">
        <v>167</v>
      </c>
      <c r="G189" s="19" t="s">
        <v>359</v>
      </c>
      <c r="H189" s="19" t="s">
        <v>588</v>
      </c>
      <c r="I189" s="19"/>
      <c r="J189" s="19" t="s">
        <v>136</v>
      </c>
      <c r="K189" s="19"/>
      <c r="L189" s="21">
        <v>3826.92</v>
      </c>
      <c r="M189" s="22">
        <v>0</v>
      </c>
      <c r="N189" s="17">
        <f t="shared" si="2"/>
        <v>3826.92</v>
      </c>
      <c r="O189" t="s">
        <v>152</v>
      </c>
    </row>
    <row r="190" spans="1:15" x14ac:dyDescent="0.35">
      <c r="A190" s="18">
        <v>44555</v>
      </c>
      <c r="B190" s="19" t="s">
        <v>581</v>
      </c>
      <c r="C190" s="20">
        <v>44561</v>
      </c>
      <c r="D190" s="19"/>
      <c r="E190" s="19" t="s">
        <v>587</v>
      </c>
      <c r="F190" s="19" t="s">
        <v>167</v>
      </c>
      <c r="G190" s="19" t="s">
        <v>359</v>
      </c>
      <c r="H190" s="19" t="s">
        <v>588</v>
      </c>
      <c r="I190" s="19"/>
      <c r="J190" s="19" t="s">
        <v>136</v>
      </c>
      <c r="K190" s="19"/>
      <c r="L190" s="21">
        <v>892.61</v>
      </c>
      <c r="M190" s="22">
        <v>0</v>
      </c>
      <c r="N190" s="17">
        <f t="shared" si="2"/>
        <v>892.61</v>
      </c>
      <c r="O190" t="s">
        <v>152</v>
      </c>
    </row>
    <row r="191" spans="1:15" x14ac:dyDescent="0.35">
      <c r="A191" s="23">
        <v>44555</v>
      </c>
      <c r="B191" s="24" t="s">
        <v>582</v>
      </c>
      <c r="C191" s="25">
        <v>44561</v>
      </c>
      <c r="D191" s="24"/>
      <c r="E191" s="24" t="s">
        <v>587</v>
      </c>
      <c r="F191" s="24" t="s">
        <v>167</v>
      </c>
      <c r="G191" s="24" t="s">
        <v>359</v>
      </c>
      <c r="H191" s="24" t="s">
        <v>588</v>
      </c>
      <c r="I191" s="24"/>
      <c r="J191" s="24" t="s">
        <v>136</v>
      </c>
      <c r="K191" s="24"/>
      <c r="L191" s="26">
        <v>27.77</v>
      </c>
      <c r="M191" s="27">
        <v>0</v>
      </c>
      <c r="N191" s="17">
        <f t="shared" si="2"/>
        <v>27.77</v>
      </c>
      <c r="O191" t="s">
        <v>152</v>
      </c>
    </row>
    <row r="192" spans="1:15" x14ac:dyDescent="0.35">
      <c r="A192" s="23">
        <v>44555</v>
      </c>
      <c r="B192" s="24" t="s">
        <v>560</v>
      </c>
      <c r="C192" s="25">
        <v>44561</v>
      </c>
      <c r="D192" s="24"/>
      <c r="E192" s="24" t="s">
        <v>587</v>
      </c>
      <c r="F192" s="24" t="s">
        <v>167</v>
      </c>
      <c r="G192" s="24" t="s">
        <v>359</v>
      </c>
      <c r="H192" s="24" t="s">
        <v>588</v>
      </c>
      <c r="I192" s="24"/>
      <c r="J192" s="24" t="s">
        <v>136</v>
      </c>
      <c r="K192" s="24"/>
      <c r="L192" s="26">
        <v>277.60000000000002</v>
      </c>
      <c r="M192" s="27">
        <v>0</v>
      </c>
      <c r="N192" s="17">
        <f t="shared" si="2"/>
        <v>277.60000000000002</v>
      </c>
      <c r="O192" t="s">
        <v>152</v>
      </c>
    </row>
    <row r="193" spans="1:15" x14ac:dyDescent="0.35">
      <c r="A193" s="18">
        <v>44555</v>
      </c>
      <c r="B193" s="19" t="s">
        <v>561</v>
      </c>
      <c r="C193" s="20">
        <v>44561</v>
      </c>
      <c r="D193" s="19"/>
      <c r="E193" s="19" t="s">
        <v>587</v>
      </c>
      <c r="F193" s="19" t="s">
        <v>167</v>
      </c>
      <c r="G193" s="19" t="s">
        <v>359</v>
      </c>
      <c r="H193" s="19" t="s">
        <v>588</v>
      </c>
      <c r="I193" s="19"/>
      <c r="J193" s="19" t="s">
        <v>136</v>
      </c>
      <c r="K193" s="19"/>
      <c r="L193" s="21">
        <v>244.22</v>
      </c>
      <c r="M193" s="22">
        <v>0</v>
      </c>
      <c r="N193" s="17">
        <f t="shared" si="2"/>
        <v>244.22</v>
      </c>
      <c r="O193" t="s">
        <v>152</v>
      </c>
    </row>
    <row r="194" spans="1:15" x14ac:dyDescent="0.35">
      <c r="A194" s="23">
        <v>44390</v>
      </c>
      <c r="B194" s="24" t="s">
        <v>589</v>
      </c>
      <c r="C194" s="25">
        <v>44561</v>
      </c>
      <c r="D194" s="24"/>
      <c r="E194" s="24" t="s">
        <v>590</v>
      </c>
      <c r="F194" s="24" t="s">
        <v>167</v>
      </c>
      <c r="G194" s="24" t="s">
        <v>168</v>
      </c>
      <c r="H194" s="24" t="s">
        <v>591</v>
      </c>
      <c r="I194" s="24"/>
      <c r="J194" s="24" t="s">
        <v>368</v>
      </c>
      <c r="K194" s="24"/>
      <c r="L194" s="26">
        <v>1766930</v>
      </c>
      <c r="M194" s="27">
        <v>0</v>
      </c>
      <c r="N194" s="17">
        <f t="shared" ref="N194:N210" si="3">L194-M194</f>
        <v>1766930</v>
      </c>
      <c r="O194" t="s">
        <v>592</v>
      </c>
    </row>
    <row r="195" spans="1:15" x14ac:dyDescent="0.35">
      <c r="A195" s="18">
        <v>44418</v>
      </c>
      <c r="B195" s="19" t="s">
        <v>589</v>
      </c>
      <c r="C195" s="20">
        <v>44561</v>
      </c>
      <c r="D195" s="19"/>
      <c r="E195" s="19" t="s">
        <v>593</v>
      </c>
      <c r="F195" s="19" t="s">
        <v>167</v>
      </c>
      <c r="G195" s="19" t="s">
        <v>168</v>
      </c>
      <c r="H195" s="19" t="s">
        <v>594</v>
      </c>
      <c r="I195" s="19"/>
      <c r="J195" s="19" t="s">
        <v>368</v>
      </c>
      <c r="K195" s="19"/>
      <c r="L195" s="21">
        <v>7430589</v>
      </c>
      <c r="M195" s="22">
        <v>0</v>
      </c>
      <c r="N195" s="17">
        <f t="shared" si="3"/>
        <v>7430589</v>
      </c>
      <c r="O195" t="s">
        <v>592</v>
      </c>
    </row>
    <row r="196" spans="1:15" x14ac:dyDescent="0.35">
      <c r="A196" s="18">
        <v>44481</v>
      </c>
      <c r="B196" s="19" t="s">
        <v>595</v>
      </c>
      <c r="C196" s="20">
        <v>44561</v>
      </c>
      <c r="D196" s="19"/>
      <c r="E196" s="19" t="s">
        <v>596</v>
      </c>
      <c r="F196" s="19" t="s">
        <v>167</v>
      </c>
      <c r="G196" s="19" t="s">
        <v>168</v>
      </c>
      <c r="H196" s="19" t="s">
        <v>597</v>
      </c>
      <c r="I196" s="19"/>
      <c r="J196" s="19" t="s">
        <v>368</v>
      </c>
      <c r="K196" s="19"/>
      <c r="L196" s="21">
        <v>181150</v>
      </c>
      <c r="M196" s="22">
        <v>0</v>
      </c>
      <c r="N196" s="17">
        <f t="shared" si="3"/>
        <v>181150</v>
      </c>
      <c r="O196" t="s">
        <v>592</v>
      </c>
    </row>
    <row r="197" spans="1:15" x14ac:dyDescent="0.35">
      <c r="A197" s="23">
        <v>44481</v>
      </c>
      <c r="B197" s="24" t="s">
        <v>598</v>
      </c>
      <c r="C197" s="25">
        <v>44561</v>
      </c>
      <c r="D197" s="24"/>
      <c r="E197" s="24" t="s">
        <v>596</v>
      </c>
      <c r="F197" s="24" t="s">
        <v>167</v>
      </c>
      <c r="G197" s="24" t="s">
        <v>168</v>
      </c>
      <c r="H197" s="24" t="s">
        <v>599</v>
      </c>
      <c r="I197" s="24"/>
      <c r="J197" s="24" t="s">
        <v>368</v>
      </c>
      <c r="K197" s="24"/>
      <c r="L197" s="26">
        <v>485892</v>
      </c>
      <c r="M197" s="27">
        <v>0</v>
      </c>
      <c r="N197" s="17">
        <f t="shared" si="3"/>
        <v>485892</v>
      </c>
      <c r="O197" t="s">
        <v>592</v>
      </c>
    </row>
    <row r="198" spans="1:15" x14ac:dyDescent="0.35">
      <c r="A198" s="18">
        <v>44390</v>
      </c>
      <c r="B198" s="19" t="s">
        <v>589</v>
      </c>
      <c r="C198" s="20">
        <v>44561</v>
      </c>
      <c r="D198" s="19"/>
      <c r="E198" s="19" t="s">
        <v>600</v>
      </c>
      <c r="F198" s="19" t="s">
        <v>167</v>
      </c>
      <c r="G198" s="19" t="s">
        <v>168</v>
      </c>
      <c r="H198" s="19" t="s">
        <v>601</v>
      </c>
      <c r="I198" s="19"/>
      <c r="J198" s="19" t="s">
        <v>368</v>
      </c>
      <c r="K198" s="19"/>
      <c r="L198" s="22">
        <v>0</v>
      </c>
      <c r="M198" s="21">
        <v>1766930</v>
      </c>
      <c r="N198" s="17">
        <f t="shared" si="3"/>
        <v>-1766930</v>
      </c>
      <c r="O198" t="s">
        <v>592</v>
      </c>
    </row>
    <row r="199" spans="1:15" x14ac:dyDescent="0.35">
      <c r="A199" s="23">
        <v>44418</v>
      </c>
      <c r="B199" s="24" t="s">
        <v>589</v>
      </c>
      <c r="C199" s="25">
        <v>44561</v>
      </c>
      <c r="D199" s="24"/>
      <c r="E199" s="24" t="s">
        <v>600</v>
      </c>
      <c r="F199" s="24" t="s">
        <v>167</v>
      </c>
      <c r="G199" s="24" t="s">
        <v>168</v>
      </c>
      <c r="H199" s="24" t="s">
        <v>601</v>
      </c>
      <c r="I199" s="24"/>
      <c r="J199" s="24" t="s">
        <v>368</v>
      </c>
      <c r="K199" s="24"/>
      <c r="L199" s="27">
        <v>0</v>
      </c>
      <c r="M199" s="26">
        <v>7430589</v>
      </c>
      <c r="N199" s="17">
        <f t="shared" si="3"/>
        <v>-7430589</v>
      </c>
      <c r="O199" t="s">
        <v>592</v>
      </c>
    </row>
    <row r="200" spans="1:15" x14ac:dyDescent="0.35">
      <c r="A200" s="18">
        <v>44390</v>
      </c>
      <c r="B200" s="19" t="s">
        <v>602</v>
      </c>
      <c r="C200" s="20">
        <v>44561</v>
      </c>
      <c r="D200" s="19"/>
      <c r="E200" s="19" t="s">
        <v>600</v>
      </c>
      <c r="F200" s="19" t="s">
        <v>167</v>
      </c>
      <c r="G200" s="19" t="s">
        <v>168</v>
      </c>
      <c r="H200" s="19" t="s">
        <v>601</v>
      </c>
      <c r="I200" s="19"/>
      <c r="J200" s="19" t="s">
        <v>368</v>
      </c>
      <c r="K200" s="19"/>
      <c r="L200" s="21">
        <v>1766930</v>
      </c>
      <c r="M200" s="22">
        <v>0</v>
      </c>
      <c r="N200" s="17">
        <f t="shared" si="3"/>
        <v>1766930</v>
      </c>
      <c r="O200" t="s">
        <v>592</v>
      </c>
    </row>
    <row r="201" spans="1:15" x14ac:dyDescent="0.35">
      <c r="A201" s="23">
        <v>44418</v>
      </c>
      <c r="B201" s="24" t="s">
        <v>603</v>
      </c>
      <c r="C201" s="25">
        <v>44561</v>
      </c>
      <c r="D201" s="24"/>
      <c r="E201" s="24" t="s">
        <v>600</v>
      </c>
      <c r="F201" s="24" t="s">
        <v>167</v>
      </c>
      <c r="G201" s="24" t="s">
        <v>168</v>
      </c>
      <c r="H201" s="24" t="s">
        <v>601</v>
      </c>
      <c r="I201" s="24"/>
      <c r="J201" s="24" t="s">
        <v>368</v>
      </c>
      <c r="K201" s="24"/>
      <c r="L201" s="26">
        <v>7430589</v>
      </c>
      <c r="M201" s="27">
        <v>0</v>
      </c>
      <c r="N201" s="17">
        <f t="shared" si="3"/>
        <v>7430589</v>
      </c>
      <c r="O201" t="s">
        <v>592</v>
      </c>
    </row>
    <row r="202" spans="1:15" x14ac:dyDescent="0.35">
      <c r="A202" s="18">
        <v>44453</v>
      </c>
      <c r="B202" s="19" t="s">
        <v>603</v>
      </c>
      <c r="C202" s="20">
        <v>44561</v>
      </c>
      <c r="D202" s="19"/>
      <c r="E202" s="19" t="s">
        <v>600</v>
      </c>
      <c r="F202" s="19" t="s">
        <v>167</v>
      </c>
      <c r="G202" s="19" t="s">
        <v>168</v>
      </c>
      <c r="H202" s="19" t="s">
        <v>601</v>
      </c>
      <c r="I202" s="19"/>
      <c r="J202" s="19" t="s">
        <v>368</v>
      </c>
      <c r="K202" s="19"/>
      <c r="L202" s="22">
        <v>0</v>
      </c>
      <c r="M202" s="21">
        <v>34310</v>
      </c>
      <c r="N202" s="17">
        <f t="shared" si="3"/>
        <v>-34310</v>
      </c>
      <c r="O202" t="s">
        <v>592</v>
      </c>
    </row>
    <row r="203" spans="1:15" x14ac:dyDescent="0.35">
      <c r="A203" s="23">
        <v>44544</v>
      </c>
      <c r="B203" s="24" t="s">
        <v>604</v>
      </c>
      <c r="C203" s="25">
        <v>44561</v>
      </c>
      <c r="D203" s="24"/>
      <c r="E203" s="24" t="s">
        <v>605</v>
      </c>
      <c r="F203" s="24" t="s">
        <v>167</v>
      </c>
      <c r="G203" s="24" t="s">
        <v>168</v>
      </c>
      <c r="H203" s="24" t="s">
        <v>606</v>
      </c>
      <c r="I203" s="24"/>
      <c r="J203" s="24" t="s">
        <v>368</v>
      </c>
      <c r="K203" s="24"/>
      <c r="L203" s="26">
        <v>3730107</v>
      </c>
      <c r="M203" s="27">
        <v>0</v>
      </c>
      <c r="N203" s="17">
        <f t="shared" si="3"/>
        <v>3730107</v>
      </c>
      <c r="O203" t="s">
        <v>592</v>
      </c>
    </row>
    <row r="204" spans="1:15" x14ac:dyDescent="0.35">
      <c r="A204" s="23">
        <v>44544</v>
      </c>
      <c r="B204" s="24" t="s">
        <v>603</v>
      </c>
      <c r="C204" s="25">
        <v>44561</v>
      </c>
      <c r="D204" s="24"/>
      <c r="E204" s="24" t="s">
        <v>605</v>
      </c>
      <c r="F204" s="24" t="s">
        <v>167</v>
      </c>
      <c r="G204" s="24" t="s">
        <v>168</v>
      </c>
      <c r="H204" s="24" t="s">
        <v>607</v>
      </c>
      <c r="I204" s="24"/>
      <c r="J204" s="24" t="s">
        <v>368</v>
      </c>
      <c r="K204" s="24"/>
      <c r="L204" s="26">
        <v>15000</v>
      </c>
      <c r="M204" s="27">
        <v>0</v>
      </c>
      <c r="N204" s="17">
        <f t="shared" si="3"/>
        <v>15000</v>
      </c>
      <c r="O204" t="s">
        <v>484</v>
      </c>
    </row>
    <row r="205" spans="1:15" x14ac:dyDescent="0.35">
      <c r="A205" s="18">
        <v>44531</v>
      </c>
      <c r="B205" s="19" t="s">
        <v>603</v>
      </c>
      <c r="C205" s="20">
        <v>44561</v>
      </c>
      <c r="D205" s="19"/>
      <c r="E205" s="19" t="s">
        <v>608</v>
      </c>
      <c r="F205" s="19" t="s">
        <v>167</v>
      </c>
      <c r="G205" s="19" t="s">
        <v>168</v>
      </c>
      <c r="H205" s="19" t="s">
        <v>609</v>
      </c>
      <c r="I205" s="19"/>
      <c r="J205" s="19" t="s">
        <v>610</v>
      </c>
      <c r="K205" s="19"/>
      <c r="L205" s="21">
        <v>3829764.3</v>
      </c>
      <c r="M205" s="22">
        <v>0</v>
      </c>
      <c r="N205" s="17">
        <f t="shared" si="3"/>
        <v>3829764.3</v>
      </c>
      <c r="O205" t="s">
        <v>484</v>
      </c>
    </row>
    <row r="206" spans="1:15" x14ac:dyDescent="0.35">
      <c r="A206" s="18">
        <v>44531</v>
      </c>
      <c r="B206" s="19" t="s">
        <v>602</v>
      </c>
      <c r="C206" s="20">
        <v>44561</v>
      </c>
      <c r="D206" s="19"/>
      <c r="E206" s="19" t="s">
        <v>611</v>
      </c>
      <c r="F206" s="19" t="s">
        <v>167</v>
      </c>
      <c r="G206" s="19" t="s">
        <v>168</v>
      </c>
      <c r="H206" s="19" t="s">
        <v>612</v>
      </c>
      <c r="I206" s="19"/>
      <c r="J206" s="19" t="s">
        <v>610</v>
      </c>
      <c r="K206" s="19"/>
      <c r="L206" s="21">
        <v>748578.37</v>
      </c>
      <c r="M206" s="22">
        <v>0</v>
      </c>
      <c r="N206" s="17">
        <f t="shared" si="3"/>
        <v>748578.37</v>
      </c>
      <c r="O206" t="s">
        <v>592</v>
      </c>
    </row>
    <row r="207" spans="1:15" x14ac:dyDescent="0.35">
      <c r="A207" s="18">
        <v>44544</v>
      </c>
      <c r="B207" s="19" t="s">
        <v>603</v>
      </c>
      <c r="C207" s="20">
        <v>44561</v>
      </c>
      <c r="D207" s="19"/>
      <c r="E207" s="19" t="s">
        <v>613</v>
      </c>
      <c r="F207" s="19" t="s">
        <v>167</v>
      </c>
      <c r="G207" s="19" t="s">
        <v>168</v>
      </c>
      <c r="H207" s="19" t="s">
        <v>614</v>
      </c>
      <c r="I207" s="19"/>
      <c r="J207" s="19" t="s">
        <v>368</v>
      </c>
      <c r="K207" s="19"/>
      <c r="L207" s="22">
        <v>0</v>
      </c>
      <c r="M207" s="21">
        <v>15000</v>
      </c>
      <c r="N207" s="17">
        <f t="shared" si="3"/>
        <v>-15000</v>
      </c>
      <c r="O207" t="s">
        <v>484</v>
      </c>
    </row>
    <row r="208" spans="1:15" x14ac:dyDescent="0.35">
      <c r="A208" s="23">
        <v>44530</v>
      </c>
      <c r="B208" s="24" t="s">
        <v>603</v>
      </c>
      <c r="C208" s="25">
        <v>44561</v>
      </c>
      <c r="D208" s="24"/>
      <c r="E208" s="24" t="s">
        <v>608</v>
      </c>
      <c r="F208" s="24" t="s">
        <v>167</v>
      </c>
      <c r="G208" s="24" t="s">
        <v>168</v>
      </c>
      <c r="H208" s="24" t="s">
        <v>615</v>
      </c>
      <c r="I208" s="24"/>
      <c r="J208" s="24" t="s">
        <v>610</v>
      </c>
      <c r="K208" s="24"/>
      <c r="L208" s="27">
        <v>0</v>
      </c>
      <c r="M208" s="26">
        <v>3829764.3</v>
      </c>
      <c r="N208" s="17">
        <f t="shared" si="3"/>
        <v>-3829764.3</v>
      </c>
      <c r="O208" t="s">
        <v>484</v>
      </c>
    </row>
    <row r="209" spans="1:15" x14ac:dyDescent="0.35">
      <c r="A209" s="23">
        <v>44530</v>
      </c>
      <c r="B209" s="24" t="s">
        <v>602</v>
      </c>
      <c r="C209" s="25">
        <v>44561</v>
      </c>
      <c r="D209" s="24"/>
      <c r="E209" s="24" t="s">
        <v>611</v>
      </c>
      <c r="F209" s="24" t="s">
        <v>167</v>
      </c>
      <c r="G209" s="24" t="s">
        <v>168</v>
      </c>
      <c r="H209" s="24" t="s">
        <v>616</v>
      </c>
      <c r="I209" s="24"/>
      <c r="J209" s="24" t="s">
        <v>610</v>
      </c>
      <c r="K209" s="24"/>
      <c r="L209" s="27">
        <v>0</v>
      </c>
      <c r="M209" s="26">
        <v>748578.37</v>
      </c>
      <c r="N209" s="17">
        <f t="shared" si="3"/>
        <v>-748578.37</v>
      </c>
      <c r="O209" t="s">
        <v>592</v>
      </c>
    </row>
    <row r="210" spans="1:15" x14ac:dyDescent="0.35">
      <c r="A210" s="18">
        <v>44530</v>
      </c>
      <c r="B210" s="19" t="s">
        <v>549</v>
      </c>
      <c r="C210" s="20">
        <v>44561</v>
      </c>
      <c r="D210" s="19"/>
      <c r="E210" s="19" t="s">
        <v>617</v>
      </c>
      <c r="F210" s="19" t="s">
        <v>167</v>
      </c>
      <c r="G210" s="19" t="s">
        <v>168</v>
      </c>
      <c r="H210" s="19" t="s">
        <v>618</v>
      </c>
      <c r="I210" s="19"/>
      <c r="J210" s="19" t="s">
        <v>610</v>
      </c>
      <c r="K210" s="19"/>
      <c r="L210" s="21">
        <v>24010.14</v>
      </c>
      <c r="M210" s="22">
        <v>0</v>
      </c>
      <c r="N210" s="17">
        <f t="shared" si="3"/>
        <v>24010.14</v>
      </c>
      <c r="O210" t="s">
        <v>208</v>
      </c>
    </row>
    <row r="211" spans="1:15" x14ac:dyDescent="0.35">
      <c r="L211" s="17">
        <f>SUM(L2:L210)</f>
        <v>38440437.669999987</v>
      </c>
      <c r="M211" s="17">
        <f>SUM(M2:M210)</f>
        <v>13936886.67</v>
      </c>
      <c r="N211" s="17">
        <f>SUM(N2:N210)</f>
        <v>24503550.999999993</v>
      </c>
    </row>
    <row r="218" spans="1:15" x14ac:dyDescent="0.35">
      <c r="O218" t="s">
        <v>402</v>
      </c>
    </row>
    <row r="219" spans="1:15" x14ac:dyDescent="0.35">
      <c r="N219" s="17">
        <f>SUMIF($O$2:$O$210,O219,$N$2:$N$210)</f>
        <v>386954.80000000005</v>
      </c>
      <c r="O219" t="s">
        <v>407</v>
      </c>
    </row>
    <row r="220" spans="1:15" x14ac:dyDescent="0.35">
      <c r="N220" s="17">
        <f t="shared" ref="N220:N223" si="4">SUMIF($O$2:$O$210,O220,$N$2:$N$210)</f>
        <v>13560358</v>
      </c>
      <c r="O220" t="s">
        <v>592</v>
      </c>
    </row>
    <row r="221" spans="1:15" x14ac:dyDescent="0.35">
      <c r="N221" s="17">
        <f t="shared" si="4"/>
        <v>46897.49</v>
      </c>
      <c r="O221" t="s">
        <v>208</v>
      </c>
    </row>
    <row r="222" spans="1:15" x14ac:dyDescent="0.35">
      <c r="N222" s="17">
        <f t="shared" si="4"/>
        <v>39961.35</v>
      </c>
      <c r="O222" t="s">
        <v>152</v>
      </c>
    </row>
    <row r="223" spans="1:15" x14ac:dyDescent="0.35">
      <c r="N223" s="17">
        <f t="shared" si="4"/>
        <v>10469379.359999999</v>
      </c>
      <c r="O223" t="s">
        <v>28</v>
      </c>
    </row>
    <row r="224" spans="1:15" x14ac:dyDescent="0.35">
      <c r="N224" s="17">
        <f>SUM(N219:N223)</f>
        <v>24503551</v>
      </c>
    </row>
    <row r="227" spans="12:16" x14ac:dyDescent="0.35">
      <c r="M227" t="s">
        <v>168</v>
      </c>
      <c r="N227" s="17">
        <f>N219+N221+N222</f>
        <v>473813.64</v>
      </c>
      <c r="O227" t="s">
        <v>619</v>
      </c>
      <c r="P227" s="17"/>
    </row>
    <row r="228" spans="12:16" x14ac:dyDescent="0.35">
      <c r="N228" s="17"/>
    </row>
    <row r="229" spans="12:16" x14ac:dyDescent="0.35">
      <c r="M229" s="28" t="s">
        <v>20</v>
      </c>
      <c r="N229" s="17">
        <v>86859.199999999953</v>
      </c>
    </row>
    <row r="230" spans="12:16" x14ac:dyDescent="0.35">
      <c r="M230" s="28" t="s">
        <v>23</v>
      </c>
      <c r="N230" s="17">
        <v>32437</v>
      </c>
    </row>
    <row r="231" spans="12:16" x14ac:dyDescent="0.35">
      <c r="M231" s="28" t="s">
        <v>24</v>
      </c>
      <c r="N231" s="17">
        <v>194923</v>
      </c>
    </row>
    <row r="232" spans="12:16" x14ac:dyDescent="0.35">
      <c r="M232" s="28" t="s">
        <v>25</v>
      </c>
      <c r="N232" s="17">
        <v>11341</v>
      </c>
      <c r="P232" s="17"/>
    </row>
    <row r="233" spans="12:16" x14ac:dyDescent="0.35">
      <c r="M233" s="28" t="s">
        <v>26</v>
      </c>
      <c r="N233" s="17">
        <v>20096</v>
      </c>
    </row>
    <row r="234" spans="12:16" x14ac:dyDescent="0.35">
      <c r="M234" s="28" t="s">
        <v>620</v>
      </c>
      <c r="N234" s="17">
        <v>127614</v>
      </c>
    </row>
    <row r="235" spans="12:16" x14ac:dyDescent="0.35">
      <c r="M235" s="28" t="s">
        <v>621</v>
      </c>
      <c r="N235" s="29">
        <f>SUM(N229:N234)</f>
        <v>473270.19999999995</v>
      </c>
    </row>
    <row r="236" spans="12:16" x14ac:dyDescent="0.35">
      <c r="M236" s="28"/>
      <c r="N236" s="17"/>
    </row>
    <row r="237" spans="12:16" x14ac:dyDescent="0.35">
      <c r="M237" s="28" t="s">
        <v>37</v>
      </c>
      <c r="N237" s="17">
        <f>N227-N235</f>
        <v>543.44000000006054</v>
      </c>
    </row>
    <row r="238" spans="12:16" x14ac:dyDescent="0.35">
      <c r="M238" s="28"/>
    </row>
    <row r="239" spans="12:16" x14ac:dyDescent="0.35">
      <c r="L239" t="s">
        <v>622</v>
      </c>
      <c r="M239" s="28"/>
    </row>
    <row r="240" spans="12:16" x14ac:dyDescent="0.35">
      <c r="M240" s="28" t="s">
        <v>623</v>
      </c>
      <c r="N240">
        <v>510</v>
      </c>
    </row>
    <row r="241" spans="13:15" x14ac:dyDescent="0.35">
      <c r="M241" s="28" t="s">
        <v>624</v>
      </c>
      <c r="N241">
        <v>33.619999999999997</v>
      </c>
    </row>
    <row r="242" spans="13:15" x14ac:dyDescent="0.35">
      <c r="M242" s="28" t="s">
        <v>625</v>
      </c>
      <c r="N242" s="30">
        <f>SUM(N240:N241)</f>
        <v>543.62</v>
      </c>
      <c r="O242" t="s">
        <v>626</v>
      </c>
    </row>
    <row r="244" spans="13:15" x14ac:dyDescent="0.35">
      <c r="M244" t="s">
        <v>627</v>
      </c>
      <c r="N244" s="17">
        <f>N237-N242</f>
        <v>-0.17999999993946858</v>
      </c>
      <c r="O244" t="s">
        <v>628</v>
      </c>
    </row>
  </sheetData>
  <hyperlinks>
    <hyperlink ref="L14" r:id="rId1" display="24771" xr:uid="{57CE9918-5DE8-4917-AFE6-60ED8972374F}"/>
  </hyperlinks>
  <pageMargins left="0.7" right="0.7" top="0.75" bottom="0.75" header="0.3" footer="0.3"/>
  <pageSetup orientation="portrait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E63ECB-EFD3-447C-A266-4EF49BD83751}">
  <dimension ref="A1:R59"/>
  <sheetViews>
    <sheetView topLeftCell="D1" workbookViewId="0">
      <selection activeCell="N295" sqref="N295"/>
    </sheetView>
  </sheetViews>
  <sheetFormatPr defaultRowHeight="14.5" x14ac:dyDescent="0.35"/>
  <cols>
    <col min="1" max="1" width="10.81640625" customWidth="1"/>
    <col min="2" max="2" width="10.26953125" customWidth="1"/>
    <col min="3" max="3" width="13.1796875" customWidth="1"/>
    <col min="5" max="5" width="9.54296875" customWidth="1"/>
    <col min="6" max="6" width="14.26953125" customWidth="1"/>
    <col min="7" max="7" width="12.81640625" customWidth="1"/>
    <col min="8" max="8" width="45.453125" customWidth="1"/>
    <col min="11" max="11" width="12.26953125" customWidth="1"/>
    <col min="12" max="12" width="15.54296875" customWidth="1"/>
    <col min="13" max="14" width="16.1796875" customWidth="1"/>
    <col min="15" max="15" width="9.81640625" bestFit="1" customWidth="1"/>
    <col min="16" max="16" width="42.7265625" customWidth="1"/>
  </cols>
  <sheetData>
    <row r="1" spans="1:18" ht="15" thickBot="1" x14ac:dyDescent="0.4">
      <c r="A1" s="10" t="s">
        <v>154</v>
      </c>
      <c r="B1" s="11" t="s">
        <v>111</v>
      </c>
      <c r="C1" s="11" t="s">
        <v>117</v>
      </c>
      <c r="D1" s="11" t="s">
        <v>398</v>
      </c>
      <c r="E1" s="11" t="s">
        <v>157</v>
      </c>
      <c r="F1" s="11" t="s">
        <v>159</v>
      </c>
      <c r="G1" s="11" t="s">
        <v>160</v>
      </c>
      <c r="H1" s="11" t="s">
        <v>161</v>
      </c>
      <c r="I1" s="11" t="s">
        <v>399</v>
      </c>
      <c r="J1" s="11" t="s">
        <v>115</v>
      </c>
      <c r="K1" s="11" t="s">
        <v>162</v>
      </c>
      <c r="L1" s="11" t="s">
        <v>163</v>
      </c>
      <c r="M1" s="11" t="s">
        <v>400</v>
      </c>
      <c r="N1" t="s">
        <v>120</v>
      </c>
      <c r="O1" t="s">
        <v>48</v>
      </c>
      <c r="P1" t="s">
        <v>315</v>
      </c>
      <c r="Q1" t="s">
        <v>315</v>
      </c>
      <c r="R1" t="s">
        <v>286</v>
      </c>
    </row>
    <row r="2" spans="1:18" ht="15" thickTop="1" x14ac:dyDescent="0.35">
      <c r="A2" s="31">
        <v>44642</v>
      </c>
      <c r="B2" s="32" t="s">
        <v>629</v>
      </c>
      <c r="C2" s="33">
        <v>44651</v>
      </c>
      <c r="D2" s="32"/>
      <c r="E2" s="32" t="s">
        <v>630</v>
      </c>
      <c r="F2" s="32" t="s">
        <v>167</v>
      </c>
      <c r="G2" s="32" t="s">
        <v>208</v>
      </c>
      <c r="H2" s="32" t="s">
        <v>551</v>
      </c>
      <c r="I2" s="32"/>
      <c r="J2" s="32" t="s">
        <v>209</v>
      </c>
      <c r="K2" s="32"/>
      <c r="L2" s="34">
        <v>1666.26</v>
      </c>
      <c r="M2" s="34">
        <v>0</v>
      </c>
      <c r="N2" s="35">
        <f>L2-M2</f>
        <v>1666.26</v>
      </c>
      <c r="O2" t="s">
        <v>362</v>
      </c>
      <c r="P2" s="250" t="s">
        <v>631</v>
      </c>
      <c r="Q2" s="251"/>
      <c r="R2" t="str">
        <f>O2&amp;"/"&amp;P2</f>
        <v>Admin/Submittable Holdings Inc. dba Submittable</v>
      </c>
    </row>
    <row r="3" spans="1:18" x14ac:dyDescent="0.35">
      <c r="A3" s="23">
        <v>44629</v>
      </c>
      <c r="B3" s="24" t="s">
        <v>629</v>
      </c>
      <c r="C3" s="25">
        <v>44651</v>
      </c>
      <c r="D3" s="24"/>
      <c r="E3" s="24" t="s">
        <v>632</v>
      </c>
      <c r="F3" s="24" t="s">
        <v>167</v>
      </c>
      <c r="G3" s="24" t="s">
        <v>168</v>
      </c>
      <c r="H3" s="24" t="s">
        <v>633</v>
      </c>
      <c r="I3" s="24"/>
      <c r="J3" s="24" t="s">
        <v>390</v>
      </c>
      <c r="K3" s="24"/>
      <c r="L3" s="26">
        <v>43.27</v>
      </c>
      <c r="M3" s="26"/>
      <c r="N3" s="35">
        <f>L3-M3</f>
        <v>43.27</v>
      </c>
      <c r="O3" t="s">
        <v>362</v>
      </c>
      <c r="P3" t="s">
        <v>634</v>
      </c>
      <c r="R3" t="str">
        <f t="shared" ref="R3:R41" si="0">O3&amp;"/"&amp;P3</f>
        <v>Admin/Internal IT Charge</v>
      </c>
    </row>
    <row r="4" spans="1:18" x14ac:dyDescent="0.35">
      <c r="A4" s="18">
        <v>44629</v>
      </c>
      <c r="B4" s="19" t="s">
        <v>629</v>
      </c>
      <c r="C4" s="20">
        <v>44651</v>
      </c>
      <c r="D4" s="19"/>
      <c r="E4" s="19" t="s">
        <v>632</v>
      </c>
      <c r="F4" s="19" t="s">
        <v>167</v>
      </c>
      <c r="G4" s="19" t="s">
        <v>168</v>
      </c>
      <c r="H4" s="19" t="s">
        <v>635</v>
      </c>
      <c r="I4" s="19"/>
      <c r="J4" s="19" t="s">
        <v>390</v>
      </c>
      <c r="K4" s="19"/>
      <c r="L4" s="21">
        <v>135.61000000000001</v>
      </c>
      <c r="M4" s="21"/>
      <c r="N4" s="35">
        <f t="shared" ref="N4:N41" si="1">L4-M4</f>
        <v>135.61000000000001</v>
      </c>
      <c r="O4" t="s">
        <v>362</v>
      </c>
      <c r="P4" t="s">
        <v>634</v>
      </c>
      <c r="R4" t="str">
        <f t="shared" si="0"/>
        <v>Admin/Internal IT Charge</v>
      </c>
    </row>
    <row r="5" spans="1:18" x14ac:dyDescent="0.35">
      <c r="A5" s="23">
        <v>44629</v>
      </c>
      <c r="B5" s="24" t="s">
        <v>629</v>
      </c>
      <c r="C5" s="25">
        <v>44651</v>
      </c>
      <c r="D5" s="24"/>
      <c r="E5" s="24" t="s">
        <v>632</v>
      </c>
      <c r="F5" s="24" t="s">
        <v>167</v>
      </c>
      <c r="G5" s="24" t="s">
        <v>168</v>
      </c>
      <c r="H5" s="24" t="s">
        <v>636</v>
      </c>
      <c r="I5" s="24"/>
      <c r="J5" s="24" t="s">
        <v>390</v>
      </c>
      <c r="K5" s="24"/>
      <c r="L5" s="26">
        <v>252.17</v>
      </c>
      <c r="M5" s="26"/>
      <c r="N5" s="35">
        <f t="shared" si="1"/>
        <v>252.17</v>
      </c>
      <c r="O5" t="s">
        <v>362</v>
      </c>
      <c r="P5" t="s">
        <v>634</v>
      </c>
      <c r="R5" t="str">
        <f t="shared" si="0"/>
        <v>Admin/Internal IT Charge</v>
      </c>
    </row>
    <row r="6" spans="1:18" x14ac:dyDescent="0.35">
      <c r="A6" s="18">
        <v>44629</v>
      </c>
      <c r="B6" s="19" t="s">
        <v>637</v>
      </c>
      <c r="C6" s="20">
        <v>44651</v>
      </c>
      <c r="D6" s="19"/>
      <c r="E6" s="19" t="s">
        <v>632</v>
      </c>
      <c r="F6" s="19" t="s">
        <v>167</v>
      </c>
      <c r="G6" s="19" t="s">
        <v>168</v>
      </c>
      <c r="H6" s="19" t="s">
        <v>638</v>
      </c>
      <c r="I6" s="19"/>
      <c r="J6" s="19" t="s">
        <v>390</v>
      </c>
      <c r="K6" s="19"/>
      <c r="L6" s="21">
        <v>49.99</v>
      </c>
      <c r="M6" s="21"/>
      <c r="N6" s="35">
        <f t="shared" si="1"/>
        <v>49.99</v>
      </c>
      <c r="O6" t="s">
        <v>362</v>
      </c>
      <c r="P6" t="s">
        <v>634</v>
      </c>
      <c r="R6" t="str">
        <f t="shared" si="0"/>
        <v>Admin/Internal IT Charge</v>
      </c>
    </row>
    <row r="7" spans="1:18" x14ac:dyDescent="0.35">
      <c r="A7" s="23">
        <v>44629</v>
      </c>
      <c r="B7" s="24" t="s">
        <v>637</v>
      </c>
      <c r="C7" s="25">
        <v>44651</v>
      </c>
      <c r="D7" s="24"/>
      <c r="E7" s="24" t="s">
        <v>632</v>
      </c>
      <c r="F7" s="24" t="s">
        <v>167</v>
      </c>
      <c r="G7" s="24" t="s">
        <v>168</v>
      </c>
      <c r="H7" s="24" t="s">
        <v>639</v>
      </c>
      <c r="I7" s="24"/>
      <c r="J7" s="24" t="s">
        <v>390</v>
      </c>
      <c r="K7" s="24"/>
      <c r="L7" s="26">
        <v>280</v>
      </c>
      <c r="M7" s="26"/>
      <c r="N7" s="35">
        <f t="shared" si="1"/>
        <v>280</v>
      </c>
      <c r="O7" t="s">
        <v>362</v>
      </c>
      <c r="P7" t="s">
        <v>634</v>
      </c>
      <c r="R7" t="str">
        <f t="shared" si="0"/>
        <v>Admin/Internal IT Charge</v>
      </c>
    </row>
    <row r="8" spans="1:18" x14ac:dyDescent="0.35">
      <c r="A8" s="18">
        <v>44616</v>
      </c>
      <c r="B8" s="19" t="s">
        <v>549</v>
      </c>
      <c r="C8" s="20">
        <v>44651</v>
      </c>
      <c r="D8" s="19"/>
      <c r="E8" s="19" t="s">
        <v>640</v>
      </c>
      <c r="F8" s="19" t="s">
        <v>167</v>
      </c>
      <c r="G8" s="19" t="s">
        <v>208</v>
      </c>
      <c r="H8" s="19" t="s">
        <v>551</v>
      </c>
      <c r="I8" s="19"/>
      <c r="J8" s="19" t="s">
        <v>209</v>
      </c>
      <c r="K8" s="19"/>
      <c r="L8" s="21">
        <v>2079</v>
      </c>
      <c r="M8" s="21"/>
      <c r="N8" s="35">
        <f t="shared" si="1"/>
        <v>2079</v>
      </c>
      <c r="O8" t="s">
        <v>362</v>
      </c>
      <c r="P8" s="250" t="s">
        <v>641</v>
      </c>
      <c r="Q8" s="251"/>
      <c r="R8" t="str">
        <f t="shared" si="0"/>
        <v>Admin/Special Project Staffing dba The Salem Group</v>
      </c>
    </row>
    <row r="9" spans="1:18" x14ac:dyDescent="0.35">
      <c r="A9" s="23">
        <v>44581</v>
      </c>
      <c r="B9" s="24" t="s">
        <v>549</v>
      </c>
      <c r="C9" s="25">
        <v>44651</v>
      </c>
      <c r="D9" s="24"/>
      <c r="E9" s="24" t="s">
        <v>642</v>
      </c>
      <c r="F9" s="24" t="s">
        <v>167</v>
      </c>
      <c r="G9" s="24" t="s">
        <v>208</v>
      </c>
      <c r="H9" s="24" t="s">
        <v>551</v>
      </c>
      <c r="I9" s="24"/>
      <c r="J9" s="24" t="s">
        <v>209</v>
      </c>
      <c r="K9" s="24"/>
      <c r="L9" s="26">
        <v>1307.25</v>
      </c>
      <c r="M9" s="26"/>
      <c r="N9" s="35">
        <f t="shared" si="1"/>
        <v>1307.25</v>
      </c>
      <c r="O9" t="s">
        <v>362</v>
      </c>
      <c r="P9" s="250" t="s">
        <v>641</v>
      </c>
      <c r="Q9" s="251"/>
      <c r="R9" t="str">
        <f t="shared" si="0"/>
        <v>Admin/Special Project Staffing dba The Salem Group</v>
      </c>
    </row>
    <row r="10" spans="1:18" x14ac:dyDescent="0.35">
      <c r="A10" s="18">
        <v>44639</v>
      </c>
      <c r="B10" s="19" t="s">
        <v>561</v>
      </c>
      <c r="C10" s="20">
        <v>44651</v>
      </c>
      <c r="D10" s="19"/>
      <c r="E10" s="19" t="s">
        <v>643</v>
      </c>
      <c r="F10" s="19" t="s">
        <v>167</v>
      </c>
      <c r="G10" s="19" t="s">
        <v>359</v>
      </c>
      <c r="H10" s="19" t="s">
        <v>644</v>
      </c>
      <c r="I10" s="19"/>
      <c r="J10" s="19" t="s">
        <v>136</v>
      </c>
      <c r="K10" s="19"/>
      <c r="L10" s="21">
        <v>244.22</v>
      </c>
      <c r="M10" s="21"/>
      <c r="N10" s="35">
        <f t="shared" si="1"/>
        <v>244.22</v>
      </c>
      <c r="O10" t="s">
        <v>362</v>
      </c>
      <c r="P10" t="s">
        <v>152</v>
      </c>
      <c r="R10" t="str">
        <f t="shared" si="0"/>
        <v>Admin/Payroll</v>
      </c>
    </row>
    <row r="11" spans="1:18" x14ac:dyDescent="0.35">
      <c r="A11" s="23">
        <v>44625</v>
      </c>
      <c r="B11" s="24" t="s">
        <v>561</v>
      </c>
      <c r="C11" s="25">
        <v>44651</v>
      </c>
      <c r="D11" s="24"/>
      <c r="E11" s="24" t="s">
        <v>645</v>
      </c>
      <c r="F11" s="24" t="s">
        <v>167</v>
      </c>
      <c r="G11" s="24" t="s">
        <v>359</v>
      </c>
      <c r="H11" s="24" t="s">
        <v>646</v>
      </c>
      <c r="I11" s="24"/>
      <c r="J11" s="24" t="s">
        <v>136</v>
      </c>
      <c r="K11" s="24"/>
      <c r="L11" s="26">
        <v>244.22</v>
      </c>
      <c r="M11" s="26"/>
      <c r="N11" s="35">
        <f t="shared" si="1"/>
        <v>244.22</v>
      </c>
      <c r="O11" t="s">
        <v>362</v>
      </c>
      <c r="P11" t="s">
        <v>152</v>
      </c>
      <c r="R11" t="str">
        <f t="shared" si="0"/>
        <v>Admin/Payroll</v>
      </c>
    </row>
    <row r="12" spans="1:18" x14ac:dyDescent="0.35">
      <c r="A12" s="18">
        <v>44611</v>
      </c>
      <c r="B12" s="19" t="s">
        <v>561</v>
      </c>
      <c r="C12" s="20">
        <v>44651</v>
      </c>
      <c r="D12" s="19"/>
      <c r="E12" s="19" t="s">
        <v>647</v>
      </c>
      <c r="F12" s="19" t="s">
        <v>167</v>
      </c>
      <c r="G12" s="19" t="s">
        <v>359</v>
      </c>
      <c r="H12" s="19" t="s">
        <v>648</v>
      </c>
      <c r="I12" s="19"/>
      <c r="J12" s="19" t="s">
        <v>136</v>
      </c>
      <c r="K12" s="19"/>
      <c r="L12" s="21">
        <v>244.22</v>
      </c>
      <c r="M12" s="21"/>
      <c r="N12" s="35">
        <f t="shared" si="1"/>
        <v>244.22</v>
      </c>
      <c r="O12" t="s">
        <v>362</v>
      </c>
      <c r="P12" t="s">
        <v>152</v>
      </c>
      <c r="R12" t="str">
        <f t="shared" si="0"/>
        <v>Admin/Payroll</v>
      </c>
    </row>
    <row r="13" spans="1:18" x14ac:dyDescent="0.35">
      <c r="A13" s="23">
        <v>44597</v>
      </c>
      <c r="B13" s="24" t="s">
        <v>561</v>
      </c>
      <c r="C13" s="25">
        <v>44651</v>
      </c>
      <c r="D13" s="24"/>
      <c r="E13" s="24" t="s">
        <v>649</v>
      </c>
      <c r="F13" s="24" t="s">
        <v>167</v>
      </c>
      <c r="G13" s="24" t="s">
        <v>359</v>
      </c>
      <c r="H13" s="24" t="s">
        <v>650</v>
      </c>
      <c r="I13" s="24"/>
      <c r="J13" s="24" t="s">
        <v>136</v>
      </c>
      <c r="K13" s="24"/>
      <c r="L13" s="26">
        <v>244.22</v>
      </c>
      <c r="M13" s="26"/>
      <c r="N13" s="35">
        <f t="shared" si="1"/>
        <v>244.22</v>
      </c>
      <c r="O13" t="s">
        <v>362</v>
      </c>
      <c r="P13" t="s">
        <v>152</v>
      </c>
      <c r="R13" t="str">
        <f t="shared" si="0"/>
        <v>Admin/Payroll</v>
      </c>
    </row>
    <row r="14" spans="1:18" x14ac:dyDescent="0.35">
      <c r="A14" s="18">
        <v>44583</v>
      </c>
      <c r="B14" s="19" t="s">
        <v>561</v>
      </c>
      <c r="C14" s="20">
        <v>44651</v>
      </c>
      <c r="D14" s="19"/>
      <c r="E14" s="19" t="s">
        <v>651</v>
      </c>
      <c r="F14" s="19" t="s">
        <v>167</v>
      </c>
      <c r="G14" s="19" t="s">
        <v>359</v>
      </c>
      <c r="H14" s="19" t="s">
        <v>169</v>
      </c>
      <c r="I14" s="19"/>
      <c r="J14" s="19" t="s">
        <v>136</v>
      </c>
      <c r="K14" s="19"/>
      <c r="L14" s="21">
        <v>244.22</v>
      </c>
      <c r="M14" s="21"/>
      <c r="N14" s="35">
        <f t="shared" si="1"/>
        <v>244.22</v>
      </c>
      <c r="O14" t="s">
        <v>362</v>
      </c>
      <c r="P14" t="s">
        <v>152</v>
      </c>
      <c r="R14" t="str">
        <f t="shared" si="0"/>
        <v>Admin/Payroll</v>
      </c>
    </row>
    <row r="15" spans="1:18" x14ac:dyDescent="0.35">
      <c r="A15" s="23">
        <v>44569</v>
      </c>
      <c r="B15" s="24" t="s">
        <v>561</v>
      </c>
      <c r="C15" s="25">
        <v>44651</v>
      </c>
      <c r="D15" s="24"/>
      <c r="E15" s="24" t="s">
        <v>652</v>
      </c>
      <c r="F15" s="24" t="s">
        <v>167</v>
      </c>
      <c r="G15" s="24" t="s">
        <v>359</v>
      </c>
      <c r="H15" s="24" t="s">
        <v>653</v>
      </c>
      <c r="I15" s="24"/>
      <c r="J15" s="24" t="s">
        <v>136</v>
      </c>
      <c r="K15" s="24"/>
      <c r="L15" s="26">
        <v>244.22</v>
      </c>
      <c r="M15" s="26"/>
      <c r="N15" s="35">
        <f t="shared" si="1"/>
        <v>244.22</v>
      </c>
      <c r="O15" t="s">
        <v>362</v>
      </c>
      <c r="P15" t="s">
        <v>152</v>
      </c>
      <c r="R15" t="str">
        <f t="shared" si="0"/>
        <v>Admin/Payroll</v>
      </c>
    </row>
    <row r="16" spans="1:18" x14ac:dyDescent="0.35">
      <c r="A16" s="18">
        <v>44639</v>
      </c>
      <c r="B16" s="19" t="s">
        <v>560</v>
      </c>
      <c r="C16" s="20">
        <v>44651</v>
      </c>
      <c r="D16" s="19"/>
      <c r="E16" s="19" t="s">
        <v>643</v>
      </c>
      <c r="F16" s="19" t="s">
        <v>167</v>
      </c>
      <c r="G16" s="19" t="s">
        <v>359</v>
      </c>
      <c r="H16" s="19" t="s">
        <v>644</v>
      </c>
      <c r="I16" s="19"/>
      <c r="J16" s="19" t="s">
        <v>136</v>
      </c>
      <c r="K16" s="19"/>
      <c r="L16" s="21">
        <v>277.58999999999997</v>
      </c>
      <c r="M16" s="21"/>
      <c r="N16" s="35">
        <f t="shared" si="1"/>
        <v>277.58999999999997</v>
      </c>
      <c r="O16" t="s">
        <v>362</v>
      </c>
      <c r="P16" t="s">
        <v>152</v>
      </c>
      <c r="R16" t="str">
        <f t="shared" si="0"/>
        <v>Admin/Payroll</v>
      </c>
    </row>
    <row r="17" spans="1:18" x14ac:dyDescent="0.35">
      <c r="A17" s="23">
        <v>44625</v>
      </c>
      <c r="B17" s="24" t="s">
        <v>560</v>
      </c>
      <c r="C17" s="25">
        <v>44651</v>
      </c>
      <c r="D17" s="24"/>
      <c r="E17" s="24" t="s">
        <v>645</v>
      </c>
      <c r="F17" s="24" t="s">
        <v>167</v>
      </c>
      <c r="G17" s="24" t="s">
        <v>359</v>
      </c>
      <c r="H17" s="24" t="s">
        <v>646</v>
      </c>
      <c r="I17" s="24"/>
      <c r="J17" s="24" t="s">
        <v>136</v>
      </c>
      <c r="K17" s="24"/>
      <c r="L17" s="26">
        <v>277.61</v>
      </c>
      <c r="M17" s="26"/>
      <c r="N17" s="35">
        <f t="shared" si="1"/>
        <v>277.61</v>
      </c>
      <c r="O17" t="s">
        <v>362</v>
      </c>
      <c r="P17" t="s">
        <v>152</v>
      </c>
      <c r="R17" t="str">
        <f t="shared" si="0"/>
        <v>Admin/Payroll</v>
      </c>
    </row>
    <row r="18" spans="1:18" x14ac:dyDescent="0.35">
      <c r="A18" s="18">
        <v>44611</v>
      </c>
      <c r="B18" s="19" t="s">
        <v>560</v>
      </c>
      <c r="C18" s="20">
        <v>44651</v>
      </c>
      <c r="D18" s="19"/>
      <c r="E18" s="19" t="s">
        <v>647</v>
      </c>
      <c r="F18" s="19" t="s">
        <v>167</v>
      </c>
      <c r="G18" s="19" t="s">
        <v>359</v>
      </c>
      <c r="H18" s="19" t="s">
        <v>648</v>
      </c>
      <c r="I18" s="19"/>
      <c r="J18" s="19" t="s">
        <v>136</v>
      </c>
      <c r="K18" s="19"/>
      <c r="L18" s="21">
        <v>277.60000000000002</v>
      </c>
      <c r="M18" s="21"/>
      <c r="N18" s="35">
        <f t="shared" si="1"/>
        <v>277.60000000000002</v>
      </c>
      <c r="O18" t="s">
        <v>362</v>
      </c>
      <c r="P18" t="s">
        <v>152</v>
      </c>
      <c r="R18" t="str">
        <f t="shared" si="0"/>
        <v>Admin/Payroll</v>
      </c>
    </row>
    <row r="19" spans="1:18" x14ac:dyDescent="0.35">
      <c r="A19" s="23">
        <v>44597</v>
      </c>
      <c r="B19" s="24" t="s">
        <v>560</v>
      </c>
      <c r="C19" s="25">
        <v>44651</v>
      </c>
      <c r="D19" s="24"/>
      <c r="E19" s="24" t="s">
        <v>649</v>
      </c>
      <c r="F19" s="24" t="s">
        <v>167</v>
      </c>
      <c r="G19" s="24" t="s">
        <v>359</v>
      </c>
      <c r="H19" s="24" t="s">
        <v>650</v>
      </c>
      <c r="I19" s="24"/>
      <c r="J19" s="24" t="s">
        <v>136</v>
      </c>
      <c r="K19" s="24"/>
      <c r="L19" s="26">
        <v>277.60000000000002</v>
      </c>
      <c r="M19" s="26"/>
      <c r="N19" s="35">
        <f t="shared" si="1"/>
        <v>277.60000000000002</v>
      </c>
      <c r="O19" t="s">
        <v>362</v>
      </c>
      <c r="P19" t="s">
        <v>152</v>
      </c>
      <c r="R19" t="str">
        <f t="shared" si="0"/>
        <v>Admin/Payroll</v>
      </c>
    </row>
    <row r="20" spans="1:18" x14ac:dyDescent="0.35">
      <c r="A20" s="18">
        <v>44583</v>
      </c>
      <c r="B20" s="19" t="s">
        <v>560</v>
      </c>
      <c r="C20" s="20">
        <v>44651</v>
      </c>
      <c r="D20" s="19"/>
      <c r="E20" s="19" t="s">
        <v>651</v>
      </c>
      <c r="F20" s="19" t="s">
        <v>167</v>
      </c>
      <c r="G20" s="19" t="s">
        <v>359</v>
      </c>
      <c r="H20" s="19" t="s">
        <v>169</v>
      </c>
      <c r="I20" s="19"/>
      <c r="J20" s="19" t="s">
        <v>136</v>
      </c>
      <c r="K20" s="19"/>
      <c r="L20" s="21">
        <v>277.60000000000002</v>
      </c>
      <c r="M20" s="21"/>
      <c r="N20" s="35">
        <f t="shared" si="1"/>
        <v>277.60000000000002</v>
      </c>
      <c r="O20" t="s">
        <v>362</v>
      </c>
      <c r="P20" t="s">
        <v>152</v>
      </c>
      <c r="R20" t="str">
        <f t="shared" si="0"/>
        <v>Admin/Payroll</v>
      </c>
    </row>
    <row r="21" spans="1:18" x14ac:dyDescent="0.35">
      <c r="A21" s="23">
        <v>44569</v>
      </c>
      <c r="B21" s="24" t="s">
        <v>560</v>
      </c>
      <c r="C21" s="25">
        <v>44651</v>
      </c>
      <c r="D21" s="24"/>
      <c r="E21" s="24" t="s">
        <v>652</v>
      </c>
      <c r="F21" s="24" t="s">
        <v>167</v>
      </c>
      <c r="G21" s="24" t="s">
        <v>359</v>
      </c>
      <c r="H21" s="24" t="s">
        <v>653</v>
      </c>
      <c r="I21" s="24"/>
      <c r="J21" s="24" t="s">
        <v>136</v>
      </c>
      <c r="K21" s="24"/>
      <c r="L21" s="26">
        <v>277.60000000000002</v>
      </c>
      <c r="M21" s="26"/>
      <c r="N21" s="35">
        <f t="shared" si="1"/>
        <v>277.60000000000002</v>
      </c>
      <c r="O21" t="s">
        <v>362</v>
      </c>
      <c r="P21" t="s">
        <v>152</v>
      </c>
      <c r="R21" t="str">
        <f t="shared" si="0"/>
        <v>Admin/Payroll</v>
      </c>
    </row>
    <row r="22" spans="1:18" x14ac:dyDescent="0.35">
      <c r="A22" s="18">
        <v>44639</v>
      </c>
      <c r="B22" s="19" t="s">
        <v>582</v>
      </c>
      <c r="C22" s="20">
        <v>44651</v>
      </c>
      <c r="D22" s="19"/>
      <c r="E22" s="19" t="s">
        <v>643</v>
      </c>
      <c r="F22" s="19" t="s">
        <v>167</v>
      </c>
      <c r="G22" s="19" t="s">
        <v>359</v>
      </c>
      <c r="H22" s="19" t="s">
        <v>644</v>
      </c>
      <c r="I22" s="19"/>
      <c r="J22" s="19" t="s">
        <v>136</v>
      </c>
      <c r="K22" s="19"/>
      <c r="L22" s="21">
        <v>27.77</v>
      </c>
      <c r="M22" s="21"/>
      <c r="N22" s="35">
        <f t="shared" si="1"/>
        <v>27.77</v>
      </c>
      <c r="O22" t="s">
        <v>362</v>
      </c>
      <c r="P22" t="s">
        <v>152</v>
      </c>
      <c r="R22" t="str">
        <f t="shared" si="0"/>
        <v>Admin/Payroll</v>
      </c>
    </row>
    <row r="23" spans="1:18" x14ac:dyDescent="0.35">
      <c r="A23" s="23">
        <v>44625</v>
      </c>
      <c r="B23" s="24" t="s">
        <v>582</v>
      </c>
      <c r="C23" s="25">
        <v>44651</v>
      </c>
      <c r="D23" s="24"/>
      <c r="E23" s="24" t="s">
        <v>645</v>
      </c>
      <c r="F23" s="24" t="s">
        <v>167</v>
      </c>
      <c r="G23" s="24" t="s">
        <v>359</v>
      </c>
      <c r="H23" s="24" t="s">
        <v>646</v>
      </c>
      <c r="I23" s="24"/>
      <c r="J23" s="24" t="s">
        <v>136</v>
      </c>
      <c r="K23" s="24"/>
      <c r="L23" s="26">
        <v>27.77</v>
      </c>
      <c r="M23" s="26"/>
      <c r="N23" s="35">
        <f t="shared" si="1"/>
        <v>27.77</v>
      </c>
      <c r="O23" t="s">
        <v>362</v>
      </c>
      <c r="P23" t="s">
        <v>152</v>
      </c>
      <c r="R23" t="str">
        <f t="shared" si="0"/>
        <v>Admin/Payroll</v>
      </c>
    </row>
    <row r="24" spans="1:18" x14ac:dyDescent="0.35">
      <c r="A24" s="18">
        <v>44611</v>
      </c>
      <c r="B24" s="19" t="s">
        <v>582</v>
      </c>
      <c r="C24" s="20">
        <v>44651</v>
      </c>
      <c r="D24" s="19"/>
      <c r="E24" s="19" t="s">
        <v>647</v>
      </c>
      <c r="F24" s="19" t="s">
        <v>167</v>
      </c>
      <c r="G24" s="19" t="s">
        <v>359</v>
      </c>
      <c r="H24" s="19" t="s">
        <v>648</v>
      </c>
      <c r="I24" s="19"/>
      <c r="J24" s="19" t="s">
        <v>136</v>
      </c>
      <c r="K24" s="19"/>
      <c r="L24" s="21">
        <v>27.77</v>
      </c>
      <c r="M24" s="21"/>
      <c r="N24" s="35">
        <f t="shared" si="1"/>
        <v>27.77</v>
      </c>
      <c r="O24" t="s">
        <v>362</v>
      </c>
      <c r="P24" t="s">
        <v>152</v>
      </c>
      <c r="R24" t="str">
        <f t="shared" si="0"/>
        <v>Admin/Payroll</v>
      </c>
    </row>
    <row r="25" spans="1:18" x14ac:dyDescent="0.35">
      <c r="A25" s="23">
        <v>44597</v>
      </c>
      <c r="B25" s="24" t="s">
        <v>582</v>
      </c>
      <c r="C25" s="25">
        <v>44651</v>
      </c>
      <c r="D25" s="24"/>
      <c r="E25" s="24" t="s">
        <v>649</v>
      </c>
      <c r="F25" s="24" t="s">
        <v>167</v>
      </c>
      <c r="G25" s="24" t="s">
        <v>359</v>
      </c>
      <c r="H25" s="24" t="s">
        <v>650</v>
      </c>
      <c r="I25" s="24"/>
      <c r="J25" s="24" t="s">
        <v>136</v>
      </c>
      <c r="K25" s="24"/>
      <c r="L25" s="26">
        <v>27.77</v>
      </c>
      <c r="M25" s="26"/>
      <c r="N25" s="35">
        <f t="shared" si="1"/>
        <v>27.77</v>
      </c>
      <c r="O25" t="s">
        <v>362</v>
      </c>
      <c r="P25" t="s">
        <v>152</v>
      </c>
      <c r="R25" t="str">
        <f t="shared" si="0"/>
        <v>Admin/Payroll</v>
      </c>
    </row>
    <row r="26" spans="1:18" x14ac:dyDescent="0.35">
      <c r="A26" s="18">
        <v>44583</v>
      </c>
      <c r="B26" s="19" t="s">
        <v>582</v>
      </c>
      <c r="C26" s="20">
        <v>44651</v>
      </c>
      <c r="D26" s="19"/>
      <c r="E26" s="19" t="s">
        <v>651</v>
      </c>
      <c r="F26" s="19" t="s">
        <v>167</v>
      </c>
      <c r="G26" s="19" t="s">
        <v>359</v>
      </c>
      <c r="H26" s="19" t="s">
        <v>169</v>
      </c>
      <c r="I26" s="19"/>
      <c r="J26" s="19" t="s">
        <v>136</v>
      </c>
      <c r="K26" s="19"/>
      <c r="L26" s="21">
        <v>27.77</v>
      </c>
      <c r="M26" s="21"/>
      <c r="N26" s="35">
        <f t="shared" si="1"/>
        <v>27.77</v>
      </c>
      <c r="O26" t="s">
        <v>362</v>
      </c>
      <c r="P26" t="s">
        <v>152</v>
      </c>
      <c r="R26" t="str">
        <f t="shared" si="0"/>
        <v>Admin/Payroll</v>
      </c>
    </row>
    <row r="27" spans="1:18" x14ac:dyDescent="0.35">
      <c r="A27" s="23">
        <v>44569</v>
      </c>
      <c r="B27" s="24" t="s">
        <v>582</v>
      </c>
      <c r="C27" s="25">
        <v>44651</v>
      </c>
      <c r="D27" s="24"/>
      <c r="E27" s="24" t="s">
        <v>652</v>
      </c>
      <c r="F27" s="24" t="s">
        <v>167</v>
      </c>
      <c r="G27" s="24" t="s">
        <v>359</v>
      </c>
      <c r="H27" s="24" t="s">
        <v>653</v>
      </c>
      <c r="I27" s="24"/>
      <c r="J27" s="24" t="s">
        <v>136</v>
      </c>
      <c r="K27" s="24"/>
      <c r="L27" s="26">
        <v>27.77</v>
      </c>
      <c r="M27" s="26"/>
      <c r="N27" s="35">
        <f t="shared" si="1"/>
        <v>27.77</v>
      </c>
      <c r="O27" t="s">
        <v>362</v>
      </c>
      <c r="P27" t="s">
        <v>152</v>
      </c>
      <c r="R27" t="str">
        <f t="shared" si="0"/>
        <v>Admin/Payroll</v>
      </c>
    </row>
    <row r="28" spans="1:18" x14ac:dyDescent="0.35">
      <c r="A28" s="18">
        <v>44639</v>
      </c>
      <c r="B28" s="19" t="s">
        <v>581</v>
      </c>
      <c r="C28" s="20">
        <v>44651</v>
      </c>
      <c r="D28" s="19"/>
      <c r="E28" s="19" t="s">
        <v>643</v>
      </c>
      <c r="F28" s="19" t="s">
        <v>167</v>
      </c>
      <c r="G28" s="19" t="s">
        <v>359</v>
      </c>
      <c r="H28" s="19" t="s">
        <v>644</v>
      </c>
      <c r="I28" s="19"/>
      <c r="J28" s="19" t="s">
        <v>136</v>
      </c>
      <c r="K28" s="19"/>
      <c r="L28" s="21">
        <v>892.61</v>
      </c>
      <c r="M28" s="21"/>
      <c r="N28" s="35">
        <f t="shared" si="1"/>
        <v>892.61</v>
      </c>
      <c r="O28" t="s">
        <v>362</v>
      </c>
      <c r="P28" t="s">
        <v>152</v>
      </c>
      <c r="R28" t="str">
        <f t="shared" si="0"/>
        <v>Admin/Payroll</v>
      </c>
    </row>
    <row r="29" spans="1:18" x14ac:dyDescent="0.35">
      <c r="A29" s="23">
        <v>44625</v>
      </c>
      <c r="B29" s="24" t="s">
        <v>581</v>
      </c>
      <c r="C29" s="25">
        <v>44651</v>
      </c>
      <c r="D29" s="24"/>
      <c r="E29" s="24" t="s">
        <v>645</v>
      </c>
      <c r="F29" s="24" t="s">
        <v>167</v>
      </c>
      <c r="G29" s="24" t="s">
        <v>359</v>
      </c>
      <c r="H29" s="24" t="s">
        <v>646</v>
      </c>
      <c r="I29" s="24"/>
      <c r="J29" s="24" t="s">
        <v>136</v>
      </c>
      <c r="K29" s="24"/>
      <c r="L29" s="26">
        <v>892.61</v>
      </c>
      <c r="M29" s="26"/>
      <c r="N29" s="35">
        <f t="shared" si="1"/>
        <v>892.61</v>
      </c>
      <c r="O29" t="s">
        <v>362</v>
      </c>
      <c r="P29" t="s">
        <v>152</v>
      </c>
      <c r="R29" t="str">
        <f t="shared" si="0"/>
        <v>Admin/Payroll</v>
      </c>
    </row>
    <row r="30" spans="1:18" x14ac:dyDescent="0.35">
      <c r="A30" s="18">
        <v>44611</v>
      </c>
      <c r="B30" s="19" t="s">
        <v>581</v>
      </c>
      <c r="C30" s="20">
        <v>44651</v>
      </c>
      <c r="D30" s="19"/>
      <c r="E30" s="19" t="s">
        <v>647</v>
      </c>
      <c r="F30" s="19" t="s">
        <v>167</v>
      </c>
      <c r="G30" s="19" t="s">
        <v>359</v>
      </c>
      <c r="H30" s="19" t="s">
        <v>648</v>
      </c>
      <c r="I30" s="19"/>
      <c r="J30" s="19" t="s">
        <v>136</v>
      </c>
      <c r="K30" s="19"/>
      <c r="L30" s="21">
        <v>892.61</v>
      </c>
      <c r="M30" s="21"/>
      <c r="N30" s="35">
        <f t="shared" si="1"/>
        <v>892.61</v>
      </c>
      <c r="O30" t="s">
        <v>362</v>
      </c>
      <c r="P30" t="s">
        <v>152</v>
      </c>
      <c r="R30" t="str">
        <f t="shared" si="0"/>
        <v>Admin/Payroll</v>
      </c>
    </row>
    <row r="31" spans="1:18" x14ac:dyDescent="0.35">
      <c r="A31" s="23">
        <v>44597</v>
      </c>
      <c r="B31" s="24" t="s">
        <v>581</v>
      </c>
      <c r="C31" s="25">
        <v>44651</v>
      </c>
      <c r="D31" s="24"/>
      <c r="E31" s="24" t="s">
        <v>649</v>
      </c>
      <c r="F31" s="24" t="s">
        <v>167</v>
      </c>
      <c r="G31" s="24" t="s">
        <v>359</v>
      </c>
      <c r="H31" s="24" t="s">
        <v>650</v>
      </c>
      <c r="I31" s="24"/>
      <c r="J31" s="24" t="s">
        <v>136</v>
      </c>
      <c r="K31" s="24"/>
      <c r="L31" s="26">
        <v>892.61</v>
      </c>
      <c r="M31" s="26"/>
      <c r="N31" s="35">
        <f t="shared" si="1"/>
        <v>892.61</v>
      </c>
      <c r="O31" t="s">
        <v>362</v>
      </c>
      <c r="P31" t="s">
        <v>152</v>
      </c>
      <c r="R31" t="str">
        <f t="shared" si="0"/>
        <v>Admin/Payroll</v>
      </c>
    </row>
    <row r="32" spans="1:18" x14ac:dyDescent="0.35">
      <c r="A32" s="18">
        <v>44583</v>
      </c>
      <c r="B32" s="19" t="s">
        <v>581</v>
      </c>
      <c r="C32" s="20">
        <v>44651</v>
      </c>
      <c r="D32" s="19"/>
      <c r="E32" s="19" t="s">
        <v>651</v>
      </c>
      <c r="F32" s="19" t="s">
        <v>167</v>
      </c>
      <c r="G32" s="19" t="s">
        <v>359</v>
      </c>
      <c r="H32" s="19" t="s">
        <v>169</v>
      </c>
      <c r="I32" s="19"/>
      <c r="J32" s="19" t="s">
        <v>136</v>
      </c>
      <c r="K32" s="19"/>
      <c r="L32" s="21">
        <v>892.61</v>
      </c>
      <c r="M32" s="21"/>
      <c r="N32" s="35">
        <f t="shared" si="1"/>
        <v>892.61</v>
      </c>
      <c r="O32" t="s">
        <v>362</v>
      </c>
      <c r="P32" t="s">
        <v>152</v>
      </c>
      <c r="R32" t="str">
        <f t="shared" si="0"/>
        <v>Admin/Payroll</v>
      </c>
    </row>
    <row r="33" spans="1:18" x14ac:dyDescent="0.35">
      <c r="A33" s="23">
        <v>44569</v>
      </c>
      <c r="B33" s="24" t="s">
        <v>581</v>
      </c>
      <c r="C33" s="25">
        <v>44651</v>
      </c>
      <c r="D33" s="24"/>
      <c r="E33" s="24" t="s">
        <v>652</v>
      </c>
      <c r="F33" s="24" t="s">
        <v>167</v>
      </c>
      <c r="G33" s="24" t="s">
        <v>359</v>
      </c>
      <c r="H33" s="24" t="s">
        <v>653</v>
      </c>
      <c r="I33" s="24"/>
      <c r="J33" s="24" t="s">
        <v>136</v>
      </c>
      <c r="K33" s="24"/>
      <c r="L33" s="26">
        <v>892.61</v>
      </c>
      <c r="M33" s="26"/>
      <c r="N33" s="35">
        <f t="shared" si="1"/>
        <v>892.61</v>
      </c>
      <c r="O33" t="s">
        <v>362</v>
      </c>
      <c r="P33" t="s">
        <v>152</v>
      </c>
      <c r="R33" t="str">
        <f t="shared" si="0"/>
        <v>Admin/Payroll</v>
      </c>
    </row>
    <row r="34" spans="1:18" x14ac:dyDescent="0.35">
      <c r="A34" s="18">
        <v>44639</v>
      </c>
      <c r="B34" s="19" t="s">
        <v>557</v>
      </c>
      <c r="C34" s="20">
        <v>44651</v>
      </c>
      <c r="D34" s="19"/>
      <c r="E34" s="19" t="s">
        <v>643</v>
      </c>
      <c r="F34" s="19" t="s">
        <v>167</v>
      </c>
      <c r="G34" s="19" t="s">
        <v>359</v>
      </c>
      <c r="H34" s="19" t="s">
        <v>644</v>
      </c>
      <c r="I34" s="19"/>
      <c r="J34" s="19" t="s">
        <v>136</v>
      </c>
      <c r="K34" s="19"/>
      <c r="L34" s="21">
        <v>3826.92</v>
      </c>
      <c r="M34" s="21"/>
      <c r="N34" s="35">
        <f t="shared" si="1"/>
        <v>3826.92</v>
      </c>
      <c r="O34" t="s">
        <v>362</v>
      </c>
      <c r="P34" t="s">
        <v>152</v>
      </c>
      <c r="R34" t="str">
        <f t="shared" si="0"/>
        <v>Admin/Payroll</v>
      </c>
    </row>
    <row r="35" spans="1:18" x14ac:dyDescent="0.35">
      <c r="A35" s="23">
        <v>44625</v>
      </c>
      <c r="B35" s="24" t="s">
        <v>557</v>
      </c>
      <c r="C35" s="25">
        <v>44651</v>
      </c>
      <c r="D35" s="24"/>
      <c r="E35" s="24" t="s">
        <v>645</v>
      </c>
      <c r="F35" s="24" t="s">
        <v>167</v>
      </c>
      <c r="G35" s="24" t="s">
        <v>359</v>
      </c>
      <c r="H35" s="24" t="s">
        <v>646</v>
      </c>
      <c r="I35" s="24"/>
      <c r="J35" s="24" t="s">
        <v>136</v>
      </c>
      <c r="K35" s="24"/>
      <c r="L35" s="26">
        <v>3826.92</v>
      </c>
      <c r="M35" s="26"/>
      <c r="N35" s="35">
        <f t="shared" si="1"/>
        <v>3826.92</v>
      </c>
      <c r="O35" t="s">
        <v>362</v>
      </c>
      <c r="P35" t="s">
        <v>152</v>
      </c>
      <c r="R35" t="str">
        <f t="shared" si="0"/>
        <v>Admin/Payroll</v>
      </c>
    </row>
    <row r="36" spans="1:18" x14ac:dyDescent="0.35">
      <c r="A36" s="18">
        <v>44611</v>
      </c>
      <c r="B36" s="19" t="s">
        <v>557</v>
      </c>
      <c r="C36" s="20">
        <v>44651</v>
      </c>
      <c r="D36" s="19"/>
      <c r="E36" s="19" t="s">
        <v>647</v>
      </c>
      <c r="F36" s="19" t="s">
        <v>167</v>
      </c>
      <c r="G36" s="19" t="s">
        <v>359</v>
      </c>
      <c r="H36" s="19" t="s">
        <v>648</v>
      </c>
      <c r="I36" s="19"/>
      <c r="J36" s="19" t="s">
        <v>136</v>
      </c>
      <c r="K36" s="19"/>
      <c r="L36" s="21">
        <v>3826.92</v>
      </c>
      <c r="M36" s="21"/>
      <c r="N36" s="35">
        <f t="shared" si="1"/>
        <v>3826.92</v>
      </c>
      <c r="O36" t="s">
        <v>362</v>
      </c>
      <c r="P36" t="s">
        <v>152</v>
      </c>
      <c r="R36" t="str">
        <f t="shared" si="0"/>
        <v>Admin/Payroll</v>
      </c>
    </row>
    <row r="37" spans="1:18" x14ac:dyDescent="0.35">
      <c r="A37" s="23">
        <v>44597</v>
      </c>
      <c r="B37" s="24" t="s">
        <v>557</v>
      </c>
      <c r="C37" s="25">
        <v>44651</v>
      </c>
      <c r="D37" s="24"/>
      <c r="E37" s="24" t="s">
        <v>649</v>
      </c>
      <c r="F37" s="24" t="s">
        <v>167</v>
      </c>
      <c r="G37" s="24" t="s">
        <v>359</v>
      </c>
      <c r="H37" s="24" t="s">
        <v>650</v>
      </c>
      <c r="I37" s="24"/>
      <c r="J37" s="24" t="s">
        <v>136</v>
      </c>
      <c r="K37" s="24"/>
      <c r="L37" s="26">
        <v>3826.92</v>
      </c>
      <c r="M37" s="26"/>
      <c r="N37" s="35">
        <f t="shared" si="1"/>
        <v>3826.92</v>
      </c>
      <c r="O37" t="s">
        <v>362</v>
      </c>
      <c r="P37" t="s">
        <v>152</v>
      </c>
      <c r="R37" t="str">
        <f t="shared" si="0"/>
        <v>Admin/Payroll</v>
      </c>
    </row>
    <row r="38" spans="1:18" x14ac:dyDescent="0.35">
      <c r="A38" s="18">
        <v>44583</v>
      </c>
      <c r="B38" s="19" t="s">
        <v>557</v>
      </c>
      <c r="C38" s="20">
        <v>44651</v>
      </c>
      <c r="D38" s="19"/>
      <c r="E38" s="19" t="s">
        <v>651</v>
      </c>
      <c r="F38" s="19" t="s">
        <v>167</v>
      </c>
      <c r="G38" s="19" t="s">
        <v>359</v>
      </c>
      <c r="H38" s="19" t="s">
        <v>169</v>
      </c>
      <c r="I38" s="19"/>
      <c r="J38" s="19" t="s">
        <v>136</v>
      </c>
      <c r="K38" s="19"/>
      <c r="L38" s="21">
        <v>3826.92</v>
      </c>
      <c r="M38" s="21"/>
      <c r="N38" s="35">
        <f t="shared" si="1"/>
        <v>3826.92</v>
      </c>
      <c r="O38" t="s">
        <v>362</v>
      </c>
      <c r="P38" t="s">
        <v>152</v>
      </c>
      <c r="R38" t="str">
        <f t="shared" si="0"/>
        <v>Admin/Payroll</v>
      </c>
    </row>
    <row r="39" spans="1:18" x14ac:dyDescent="0.35">
      <c r="A39" s="23">
        <v>44569</v>
      </c>
      <c r="B39" s="24" t="s">
        <v>557</v>
      </c>
      <c r="C39" s="25">
        <v>44651</v>
      </c>
      <c r="D39" s="24"/>
      <c r="E39" s="24" t="s">
        <v>652</v>
      </c>
      <c r="F39" s="24" t="s">
        <v>167</v>
      </c>
      <c r="G39" s="24" t="s">
        <v>359</v>
      </c>
      <c r="H39" s="24" t="s">
        <v>653</v>
      </c>
      <c r="I39" s="24"/>
      <c r="J39" s="24" t="s">
        <v>136</v>
      </c>
      <c r="K39" s="24"/>
      <c r="L39" s="26">
        <v>3826.92</v>
      </c>
      <c r="M39" s="26"/>
      <c r="N39" s="35">
        <f t="shared" si="1"/>
        <v>3826.92</v>
      </c>
      <c r="O39" t="s">
        <v>362</v>
      </c>
      <c r="P39" t="s">
        <v>152</v>
      </c>
      <c r="R39" t="str">
        <f t="shared" si="0"/>
        <v>Admin/Payroll</v>
      </c>
    </row>
    <row r="40" spans="1:18" x14ac:dyDescent="0.35">
      <c r="A40" s="18">
        <v>44628</v>
      </c>
      <c r="B40" s="19" t="s">
        <v>602</v>
      </c>
      <c r="C40" s="20">
        <v>44651</v>
      </c>
      <c r="D40" s="19"/>
      <c r="E40" s="19" t="s">
        <v>654</v>
      </c>
      <c r="F40" s="19" t="s">
        <v>167</v>
      </c>
      <c r="G40" s="19" t="s">
        <v>168</v>
      </c>
      <c r="H40" s="19" t="s">
        <v>655</v>
      </c>
      <c r="I40" s="19"/>
      <c r="J40" s="19" t="s">
        <v>368</v>
      </c>
      <c r="K40" s="19"/>
      <c r="L40" s="21"/>
      <c r="M40" s="21">
        <v>181150</v>
      </c>
      <c r="N40" s="35">
        <f t="shared" si="1"/>
        <v>-181150</v>
      </c>
      <c r="O40" t="s">
        <v>656</v>
      </c>
      <c r="P40" t="s">
        <v>657</v>
      </c>
      <c r="R40" t="str">
        <f t="shared" si="0"/>
        <v>Mass Vacc/NA</v>
      </c>
    </row>
    <row r="41" spans="1:18" ht="15" thickBot="1" x14ac:dyDescent="0.4">
      <c r="A41" s="23">
        <v>44628</v>
      </c>
      <c r="B41" s="24" t="s">
        <v>602</v>
      </c>
      <c r="C41" s="25">
        <v>44651</v>
      </c>
      <c r="D41" s="24"/>
      <c r="E41" s="24" t="s">
        <v>654</v>
      </c>
      <c r="F41" s="24" t="s">
        <v>167</v>
      </c>
      <c r="G41" s="24" t="s">
        <v>168</v>
      </c>
      <c r="H41" s="24" t="s">
        <v>655</v>
      </c>
      <c r="I41" s="24"/>
      <c r="J41" s="24" t="s">
        <v>368</v>
      </c>
      <c r="K41" s="24"/>
      <c r="L41" s="26"/>
      <c r="M41" s="26">
        <v>1766930</v>
      </c>
      <c r="N41" s="35">
        <f t="shared" si="1"/>
        <v>-1766930</v>
      </c>
      <c r="O41" t="s">
        <v>656</v>
      </c>
      <c r="P41" t="s">
        <v>657</v>
      </c>
      <c r="R41" t="str">
        <f t="shared" si="0"/>
        <v>Mass Vacc/NA</v>
      </c>
    </row>
    <row r="42" spans="1:18" ht="15" thickTop="1" x14ac:dyDescent="0.35">
      <c r="A42" s="36"/>
      <c r="B42" s="37"/>
      <c r="C42" s="38"/>
      <c r="D42" s="37"/>
      <c r="E42" s="37"/>
      <c r="F42" s="37"/>
      <c r="G42" s="37"/>
      <c r="H42" s="37"/>
      <c r="I42" s="37"/>
      <c r="J42" s="37"/>
      <c r="K42" s="37"/>
      <c r="L42" s="39">
        <f>SUM('ARPA Detail for 22Q1'!$L$2:$L$41)</f>
        <v>37428.269999999997</v>
      </c>
      <c r="M42" s="40">
        <f>SUBTOTAL(109,'ARPA Detail for 22Q1'!$M$2:$M$41)</f>
        <v>1948080</v>
      </c>
      <c r="N42" s="41">
        <f>SUM(N2:N41)</f>
        <v>-1910651.73</v>
      </c>
    </row>
    <row r="43" spans="1:18" x14ac:dyDescent="0.35">
      <c r="L43" s="17"/>
      <c r="M43" s="17"/>
      <c r="N43" s="17"/>
    </row>
    <row r="44" spans="1:18" x14ac:dyDescent="0.35">
      <c r="L44" s="17"/>
      <c r="M44" s="17"/>
      <c r="N44" s="17"/>
    </row>
    <row r="47" spans="1:18" x14ac:dyDescent="0.35">
      <c r="O47" t="s">
        <v>286</v>
      </c>
    </row>
    <row r="48" spans="1:18" x14ac:dyDescent="0.35">
      <c r="N48" s="17">
        <f>SUMIF($R$2:$R$41,O48,$N$2:$N$41)</f>
        <v>1666.26</v>
      </c>
      <c r="O48" t="s">
        <v>658</v>
      </c>
    </row>
    <row r="49" spans="14:15" x14ac:dyDescent="0.35">
      <c r="N49" s="17">
        <f>SUMIF($R$2:$R$41,O49,$N$2:$N$41)</f>
        <v>761.04</v>
      </c>
      <c r="O49" t="s">
        <v>659</v>
      </c>
    </row>
    <row r="50" spans="14:15" x14ac:dyDescent="0.35">
      <c r="N50" s="17">
        <f>SUMIF($R$2:$R$41,O50,$N$2:$N$41)</f>
        <v>3386.25</v>
      </c>
      <c r="O50" t="s">
        <v>660</v>
      </c>
    </row>
    <row r="51" spans="14:15" x14ac:dyDescent="0.35">
      <c r="N51" s="17">
        <f>SUMIF($R$2:$R$41,O51,$N$2:$N$41)</f>
        <v>31614.719999999994</v>
      </c>
      <c r="O51" t="s">
        <v>293</v>
      </c>
    </row>
    <row r="52" spans="14:15" x14ac:dyDescent="0.35">
      <c r="N52" s="17">
        <f>SUMIF($R$2:$R$41,O52,$N$2:$N$41)</f>
        <v>-1948080</v>
      </c>
      <c r="O52" t="s">
        <v>661</v>
      </c>
    </row>
    <row r="53" spans="14:15" ht="15" thickBot="1" x14ac:dyDescent="0.4">
      <c r="N53" s="42">
        <f>SUM(N48:N52)</f>
        <v>-1910651.73</v>
      </c>
    </row>
    <row r="54" spans="14:15" ht="15" thickTop="1" x14ac:dyDescent="0.35">
      <c r="N54" s="17"/>
    </row>
    <row r="55" spans="14:15" x14ac:dyDescent="0.35">
      <c r="N55" s="17"/>
      <c r="O55" t="s">
        <v>48</v>
      </c>
    </row>
    <row r="56" spans="14:15" x14ac:dyDescent="0.35">
      <c r="N56" s="17">
        <f>SUMIF($O$2:$O$41,O56,$N$2:$N$41)</f>
        <v>37428.269999999997</v>
      </c>
      <c r="O56" t="s">
        <v>362</v>
      </c>
    </row>
    <row r="57" spans="14:15" x14ac:dyDescent="0.35">
      <c r="N57" s="17">
        <f>SUMIF($O$2:$O$41,O57,$N$2:$N$41)</f>
        <v>-1948080</v>
      </c>
      <c r="O57" t="s">
        <v>656</v>
      </c>
    </row>
    <row r="58" spans="14:15" ht="15" thickBot="1" x14ac:dyDescent="0.4">
      <c r="N58" s="42">
        <f>SUM(N56:N57)</f>
        <v>-1910651.73</v>
      </c>
    </row>
    <row r="59" spans="14:15" ht="15" thickTop="1" x14ac:dyDescent="0.35"/>
  </sheetData>
  <mergeCells count="3">
    <mergeCell ref="P2:Q2"/>
    <mergeCell ref="P8:Q8"/>
    <mergeCell ref="P9:Q9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63DA0B-FCB7-452D-9507-1D38D7EB35A9}">
  <dimension ref="A1:R52"/>
  <sheetViews>
    <sheetView workbookViewId="0">
      <selection activeCell="N295" sqref="N295"/>
    </sheetView>
  </sheetViews>
  <sheetFormatPr defaultRowHeight="14.5" x14ac:dyDescent="0.35"/>
  <cols>
    <col min="1" max="1" width="10.81640625" customWidth="1"/>
    <col min="2" max="2" width="68.81640625" bestFit="1" customWidth="1"/>
    <col min="3" max="3" width="13.1796875" customWidth="1"/>
    <col min="5" max="5" width="9.54296875" customWidth="1"/>
    <col min="6" max="6" width="14.26953125" customWidth="1"/>
    <col min="7" max="7" width="12.81640625" customWidth="1"/>
    <col min="8" max="8" width="57.1796875" bestFit="1" customWidth="1"/>
    <col min="11" max="11" width="12.26953125" customWidth="1"/>
    <col min="12" max="12" width="15.54296875" customWidth="1"/>
    <col min="13" max="13" width="16.1796875" customWidth="1"/>
    <col min="14" max="14" width="16.1796875" style="17" customWidth="1"/>
    <col min="16" max="16" width="41.453125" bestFit="1" customWidth="1"/>
  </cols>
  <sheetData>
    <row r="1" spans="1:18" ht="15" thickBot="1" x14ac:dyDescent="0.4">
      <c r="A1" s="10" t="s">
        <v>154</v>
      </c>
      <c r="B1" s="11" t="s">
        <v>111</v>
      </c>
      <c r="C1" s="11" t="s">
        <v>117</v>
      </c>
      <c r="D1" s="11" t="s">
        <v>398</v>
      </c>
      <c r="E1" s="11" t="s">
        <v>157</v>
      </c>
      <c r="F1" s="11" t="s">
        <v>159</v>
      </c>
      <c r="G1" s="11" t="s">
        <v>160</v>
      </c>
      <c r="H1" s="11" t="s">
        <v>161</v>
      </c>
      <c r="I1" s="11" t="s">
        <v>399</v>
      </c>
      <c r="J1" s="11" t="s">
        <v>115</v>
      </c>
      <c r="K1" s="11" t="s">
        <v>162</v>
      </c>
      <c r="L1" s="11" t="s">
        <v>163</v>
      </c>
      <c r="M1" s="11" t="s">
        <v>400</v>
      </c>
      <c r="N1" s="17" t="s">
        <v>120</v>
      </c>
      <c r="O1" t="s">
        <v>48</v>
      </c>
      <c r="P1" t="s">
        <v>315</v>
      </c>
      <c r="Q1" t="s">
        <v>315</v>
      </c>
      <c r="R1" t="s">
        <v>286</v>
      </c>
    </row>
    <row r="2" spans="1:18" ht="15" thickTop="1" x14ac:dyDescent="0.35">
      <c r="A2" s="31">
        <v>44736</v>
      </c>
      <c r="B2" s="32" t="s">
        <v>662</v>
      </c>
      <c r="C2" s="33">
        <v>44742</v>
      </c>
      <c r="D2" s="32"/>
      <c r="E2" s="32" t="s">
        <v>135</v>
      </c>
      <c r="F2" s="32" t="s">
        <v>167</v>
      </c>
      <c r="G2" s="32" t="s">
        <v>168</v>
      </c>
      <c r="H2" s="32" t="s">
        <v>663</v>
      </c>
      <c r="I2" s="32"/>
      <c r="J2" s="32" t="s">
        <v>406</v>
      </c>
      <c r="K2" s="32"/>
      <c r="L2" s="32">
        <v>84</v>
      </c>
      <c r="M2" s="32"/>
      <c r="N2" s="17">
        <f>L2-M2</f>
        <v>84</v>
      </c>
      <c r="O2" t="s">
        <v>362</v>
      </c>
      <c r="P2" s="250" t="s">
        <v>152</v>
      </c>
      <c r="Q2" s="251"/>
      <c r="R2" t="str">
        <f>O2&amp;"/"&amp;P2</f>
        <v>Admin/Payroll</v>
      </c>
    </row>
    <row r="3" spans="1:18" x14ac:dyDescent="0.35">
      <c r="A3" s="23">
        <v>44736</v>
      </c>
      <c r="B3" s="24" t="s">
        <v>664</v>
      </c>
      <c r="C3" s="25">
        <v>44742</v>
      </c>
      <c r="D3" s="24"/>
      <c r="E3" s="24" t="s">
        <v>135</v>
      </c>
      <c r="F3" s="24" t="s">
        <v>167</v>
      </c>
      <c r="G3" s="24" t="s">
        <v>168</v>
      </c>
      <c r="H3" s="24" t="s">
        <v>663</v>
      </c>
      <c r="I3" s="24"/>
      <c r="J3" s="24" t="s">
        <v>406</v>
      </c>
      <c r="K3" s="24"/>
      <c r="L3" s="24">
        <v>1433</v>
      </c>
      <c r="M3" s="24"/>
      <c r="N3" s="17">
        <f t="shared" ref="N3:N37" si="0">L3-M3</f>
        <v>1433</v>
      </c>
      <c r="O3" s="43" t="s">
        <v>362</v>
      </c>
      <c r="P3" t="s">
        <v>152</v>
      </c>
      <c r="R3" t="str">
        <f t="shared" ref="R3:R37" si="1">O3&amp;"/"&amp;P3</f>
        <v>Admin/Payroll</v>
      </c>
    </row>
    <row r="4" spans="1:18" x14ac:dyDescent="0.35">
      <c r="A4" s="18">
        <v>44736</v>
      </c>
      <c r="B4" s="19" t="s">
        <v>665</v>
      </c>
      <c r="C4" s="20">
        <v>44742</v>
      </c>
      <c r="D4" s="19"/>
      <c r="E4" s="19" t="s">
        <v>135</v>
      </c>
      <c r="F4" s="19" t="s">
        <v>167</v>
      </c>
      <c r="G4" s="19" t="s">
        <v>168</v>
      </c>
      <c r="H4" s="19" t="s">
        <v>663</v>
      </c>
      <c r="I4" s="19"/>
      <c r="J4" s="19" t="s">
        <v>406</v>
      </c>
      <c r="K4" s="19"/>
      <c r="L4" s="19">
        <v>1187</v>
      </c>
      <c r="M4" s="19"/>
      <c r="N4" s="17">
        <f t="shared" si="0"/>
        <v>1187</v>
      </c>
      <c r="O4" s="43" t="s">
        <v>362</v>
      </c>
      <c r="P4" t="s">
        <v>152</v>
      </c>
      <c r="R4" t="str">
        <f t="shared" si="1"/>
        <v>Admin/Payroll</v>
      </c>
    </row>
    <row r="5" spans="1:18" x14ac:dyDescent="0.35">
      <c r="A5" s="23">
        <v>44684</v>
      </c>
      <c r="B5" s="24" t="s">
        <v>549</v>
      </c>
      <c r="C5" s="25">
        <v>44742</v>
      </c>
      <c r="D5" s="24"/>
      <c r="E5" s="24" t="s">
        <v>666</v>
      </c>
      <c r="F5" s="24" t="s">
        <v>167</v>
      </c>
      <c r="G5" s="24" t="s">
        <v>208</v>
      </c>
      <c r="H5" s="24" t="s">
        <v>551</v>
      </c>
      <c r="I5" s="24"/>
      <c r="J5" s="24" t="s">
        <v>209</v>
      </c>
      <c r="K5" s="24"/>
      <c r="L5" s="24">
        <v>4376.7</v>
      </c>
      <c r="M5" s="24"/>
      <c r="N5" s="17">
        <f t="shared" si="0"/>
        <v>4376.7</v>
      </c>
      <c r="O5" s="43" t="s">
        <v>362</v>
      </c>
      <c r="P5" s="250" t="s">
        <v>667</v>
      </c>
      <c r="Q5" s="251"/>
      <c r="R5" t="str">
        <f t="shared" si="1"/>
        <v>Admin/Baker Tilly Virchow Krause, LLP</v>
      </c>
    </row>
    <row r="6" spans="1:18" x14ac:dyDescent="0.35">
      <c r="A6" s="18">
        <v>44680</v>
      </c>
      <c r="B6" s="19" t="s">
        <v>549</v>
      </c>
      <c r="C6" s="20">
        <v>44742</v>
      </c>
      <c r="D6" s="19"/>
      <c r="E6" s="19" t="s">
        <v>666</v>
      </c>
      <c r="F6" s="19" t="s">
        <v>167</v>
      </c>
      <c r="G6" s="19" t="s">
        <v>208</v>
      </c>
      <c r="H6" s="19" t="s">
        <v>551</v>
      </c>
      <c r="I6" s="19"/>
      <c r="J6" s="19" t="s">
        <v>209</v>
      </c>
      <c r="K6" s="19"/>
      <c r="L6" s="19">
        <v>1953</v>
      </c>
      <c r="M6" s="19"/>
      <c r="N6" s="17">
        <f t="shared" si="0"/>
        <v>1953</v>
      </c>
      <c r="O6" s="43" t="s">
        <v>362</v>
      </c>
      <c r="P6" t="s">
        <v>641</v>
      </c>
      <c r="R6" t="str">
        <f t="shared" si="1"/>
        <v>Admin/Special Project Staffing dba The Salem Group</v>
      </c>
    </row>
    <row r="7" spans="1:18" x14ac:dyDescent="0.35">
      <c r="A7" s="23">
        <v>44656</v>
      </c>
      <c r="B7" s="24" t="s">
        <v>549</v>
      </c>
      <c r="C7" s="25">
        <v>44742</v>
      </c>
      <c r="D7" s="24"/>
      <c r="E7" s="24" t="s">
        <v>668</v>
      </c>
      <c r="F7" s="24" t="s">
        <v>167</v>
      </c>
      <c r="G7" s="24" t="s">
        <v>208</v>
      </c>
      <c r="H7" s="24" t="s">
        <v>551</v>
      </c>
      <c r="I7" s="24"/>
      <c r="J7" s="24" t="s">
        <v>209</v>
      </c>
      <c r="K7" s="24"/>
      <c r="L7" s="24">
        <v>77178.2</v>
      </c>
      <c r="M7" s="24"/>
      <c r="N7" s="17">
        <f t="shared" si="0"/>
        <v>77178.2</v>
      </c>
      <c r="O7" s="43" t="s">
        <v>362</v>
      </c>
      <c r="P7" s="250" t="s">
        <v>384</v>
      </c>
      <c r="Q7" s="251"/>
      <c r="R7" t="str">
        <f t="shared" si="1"/>
        <v>Admin/Ernst &amp; Young U.S. LLP</v>
      </c>
    </row>
    <row r="8" spans="1:18" x14ac:dyDescent="0.35">
      <c r="A8" s="18">
        <v>44656</v>
      </c>
      <c r="B8" s="19" t="s">
        <v>549</v>
      </c>
      <c r="C8" s="20">
        <v>44742</v>
      </c>
      <c r="D8" s="19"/>
      <c r="E8" s="19" t="s">
        <v>617</v>
      </c>
      <c r="F8" s="19" t="s">
        <v>167</v>
      </c>
      <c r="G8" s="19" t="s">
        <v>168</v>
      </c>
      <c r="H8" s="19" t="s">
        <v>618</v>
      </c>
      <c r="I8" s="19"/>
      <c r="J8" s="19" t="s">
        <v>610</v>
      </c>
      <c r="K8" s="19"/>
      <c r="L8" s="19"/>
      <c r="M8" s="19">
        <v>24010.14</v>
      </c>
      <c r="N8" s="17">
        <f t="shared" si="0"/>
        <v>-24010.14</v>
      </c>
      <c r="O8" s="43" t="s">
        <v>362</v>
      </c>
      <c r="P8" s="250" t="s">
        <v>384</v>
      </c>
      <c r="Q8" s="251"/>
      <c r="R8" t="str">
        <f t="shared" si="1"/>
        <v>Admin/Ernst &amp; Young U.S. LLP</v>
      </c>
    </row>
    <row r="9" spans="1:18" x14ac:dyDescent="0.35">
      <c r="A9" s="23">
        <v>44723</v>
      </c>
      <c r="B9" s="24" t="s">
        <v>561</v>
      </c>
      <c r="C9" s="25">
        <v>44742</v>
      </c>
      <c r="D9" s="24"/>
      <c r="E9" s="24" t="s">
        <v>669</v>
      </c>
      <c r="F9" s="24" t="s">
        <v>167</v>
      </c>
      <c r="G9" s="24" t="s">
        <v>359</v>
      </c>
      <c r="H9" s="24" t="s">
        <v>670</v>
      </c>
      <c r="I9" s="24"/>
      <c r="J9" s="24" t="s">
        <v>136</v>
      </c>
      <c r="K9" s="24"/>
      <c r="L9" s="24">
        <v>306.81</v>
      </c>
      <c r="M9" s="24"/>
      <c r="N9" s="17">
        <f t="shared" si="0"/>
        <v>306.81</v>
      </c>
      <c r="O9" s="43" t="s">
        <v>362</v>
      </c>
      <c r="P9" t="s">
        <v>152</v>
      </c>
      <c r="Q9" t="s">
        <v>152</v>
      </c>
      <c r="R9" t="str">
        <f t="shared" si="1"/>
        <v>Admin/Payroll</v>
      </c>
    </row>
    <row r="10" spans="1:18" x14ac:dyDescent="0.35">
      <c r="A10" s="18">
        <v>44709</v>
      </c>
      <c r="B10" s="19" t="s">
        <v>561</v>
      </c>
      <c r="C10" s="20">
        <v>44742</v>
      </c>
      <c r="D10" s="19"/>
      <c r="E10" s="19" t="s">
        <v>671</v>
      </c>
      <c r="F10" s="19" t="s">
        <v>167</v>
      </c>
      <c r="G10" s="19" t="s">
        <v>359</v>
      </c>
      <c r="H10" s="19" t="s">
        <v>672</v>
      </c>
      <c r="I10" s="19"/>
      <c r="J10" s="19" t="s">
        <v>136</v>
      </c>
      <c r="K10" s="19"/>
      <c r="L10" s="19">
        <v>288.64</v>
      </c>
      <c r="M10" s="19"/>
      <c r="N10" s="17">
        <f t="shared" si="0"/>
        <v>288.64</v>
      </c>
      <c r="O10" s="43" t="s">
        <v>362</v>
      </c>
      <c r="P10" t="s">
        <v>152</v>
      </c>
      <c r="Q10" t="s">
        <v>152</v>
      </c>
      <c r="R10" t="str">
        <f t="shared" si="1"/>
        <v>Admin/Payroll</v>
      </c>
    </row>
    <row r="11" spans="1:18" x14ac:dyDescent="0.35">
      <c r="A11" s="23">
        <v>44695</v>
      </c>
      <c r="B11" s="24" t="s">
        <v>561</v>
      </c>
      <c r="C11" s="25">
        <v>44742</v>
      </c>
      <c r="D11" s="24"/>
      <c r="E11" s="24" t="s">
        <v>673</v>
      </c>
      <c r="F11" s="24" t="s">
        <v>167</v>
      </c>
      <c r="G11" s="24" t="s">
        <v>359</v>
      </c>
      <c r="H11" s="24" t="s">
        <v>674</v>
      </c>
      <c r="I11" s="24"/>
      <c r="J11" s="24" t="s">
        <v>136</v>
      </c>
      <c r="K11" s="24"/>
      <c r="L11" s="24">
        <v>259.36</v>
      </c>
      <c r="M11" s="24"/>
      <c r="N11" s="17">
        <f t="shared" si="0"/>
        <v>259.36</v>
      </c>
      <c r="O11" s="43" t="s">
        <v>362</v>
      </c>
      <c r="P11" t="s">
        <v>152</v>
      </c>
      <c r="Q11" t="s">
        <v>152</v>
      </c>
      <c r="R11" t="str">
        <f t="shared" si="1"/>
        <v>Admin/Payroll</v>
      </c>
    </row>
    <row r="12" spans="1:18" x14ac:dyDescent="0.35">
      <c r="A12" s="18">
        <v>44681</v>
      </c>
      <c r="B12" s="19" t="s">
        <v>561</v>
      </c>
      <c r="C12" s="20">
        <v>44742</v>
      </c>
      <c r="D12" s="19"/>
      <c r="E12" s="19" t="s">
        <v>675</v>
      </c>
      <c r="F12" s="19" t="s">
        <v>167</v>
      </c>
      <c r="G12" s="19" t="s">
        <v>359</v>
      </c>
      <c r="H12" s="19" t="s">
        <v>676</v>
      </c>
      <c r="I12" s="19"/>
      <c r="J12" s="19" t="s">
        <v>136</v>
      </c>
      <c r="K12" s="19"/>
      <c r="L12" s="19">
        <v>244.22</v>
      </c>
      <c r="M12" s="19"/>
      <c r="N12" s="17">
        <f t="shared" si="0"/>
        <v>244.22</v>
      </c>
      <c r="O12" s="43" t="s">
        <v>362</v>
      </c>
      <c r="P12" t="s">
        <v>152</v>
      </c>
      <c r="Q12" t="s">
        <v>152</v>
      </c>
      <c r="R12" t="str">
        <f t="shared" si="1"/>
        <v>Admin/Payroll</v>
      </c>
    </row>
    <row r="13" spans="1:18" x14ac:dyDescent="0.35">
      <c r="A13" s="23">
        <v>44667</v>
      </c>
      <c r="B13" s="24" t="s">
        <v>561</v>
      </c>
      <c r="C13" s="25">
        <v>44742</v>
      </c>
      <c r="D13" s="24"/>
      <c r="E13" s="24" t="s">
        <v>677</v>
      </c>
      <c r="F13" s="24" t="s">
        <v>167</v>
      </c>
      <c r="G13" s="24" t="s">
        <v>359</v>
      </c>
      <c r="H13" s="24" t="s">
        <v>678</v>
      </c>
      <c r="I13" s="24"/>
      <c r="J13" s="24" t="s">
        <v>136</v>
      </c>
      <c r="K13" s="24"/>
      <c r="L13" s="24">
        <v>257.55</v>
      </c>
      <c r="M13" s="24"/>
      <c r="N13" s="17">
        <f t="shared" si="0"/>
        <v>257.55</v>
      </c>
      <c r="O13" s="43" t="s">
        <v>362</v>
      </c>
      <c r="P13" t="s">
        <v>152</v>
      </c>
      <c r="Q13" t="s">
        <v>152</v>
      </c>
      <c r="R13" t="str">
        <f t="shared" si="1"/>
        <v>Admin/Payroll</v>
      </c>
    </row>
    <row r="14" spans="1:18" x14ac:dyDescent="0.35">
      <c r="A14" s="18">
        <v>44653</v>
      </c>
      <c r="B14" s="19" t="s">
        <v>561</v>
      </c>
      <c r="C14" s="20">
        <v>44742</v>
      </c>
      <c r="D14" s="19"/>
      <c r="E14" s="19" t="s">
        <v>679</v>
      </c>
      <c r="F14" s="19" t="s">
        <v>167</v>
      </c>
      <c r="G14" s="19" t="s">
        <v>359</v>
      </c>
      <c r="H14" s="19" t="s">
        <v>680</v>
      </c>
      <c r="I14" s="19"/>
      <c r="J14" s="19" t="s">
        <v>136</v>
      </c>
      <c r="K14" s="19"/>
      <c r="L14" s="19">
        <v>244.22</v>
      </c>
      <c r="M14" s="19"/>
      <c r="N14" s="17">
        <f t="shared" si="0"/>
        <v>244.22</v>
      </c>
      <c r="O14" s="43" t="s">
        <v>362</v>
      </c>
      <c r="P14" t="s">
        <v>152</v>
      </c>
      <c r="Q14" t="s">
        <v>152</v>
      </c>
      <c r="R14" t="str">
        <f t="shared" si="1"/>
        <v>Admin/Payroll</v>
      </c>
    </row>
    <row r="15" spans="1:18" x14ac:dyDescent="0.35">
      <c r="A15" s="23">
        <v>44723</v>
      </c>
      <c r="B15" s="24" t="s">
        <v>560</v>
      </c>
      <c r="C15" s="25">
        <v>44742</v>
      </c>
      <c r="D15" s="24"/>
      <c r="E15" s="24" t="s">
        <v>669</v>
      </c>
      <c r="F15" s="24" t="s">
        <v>167</v>
      </c>
      <c r="G15" s="24" t="s">
        <v>359</v>
      </c>
      <c r="H15" s="24" t="s">
        <v>670</v>
      </c>
      <c r="I15" s="24"/>
      <c r="J15" s="24" t="s">
        <v>136</v>
      </c>
      <c r="K15" s="24"/>
      <c r="L15" s="24">
        <v>348.75</v>
      </c>
      <c r="M15" s="24"/>
      <c r="N15" s="17">
        <f t="shared" si="0"/>
        <v>348.75</v>
      </c>
      <c r="O15" s="43" t="s">
        <v>362</v>
      </c>
      <c r="P15" t="s">
        <v>152</v>
      </c>
      <c r="Q15" t="s">
        <v>152</v>
      </c>
      <c r="R15" t="str">
        <f t="shared" si="1"/>
        <v>Admin/Payroll</v>
      </c>
    </row>
    <row r="16" spans="1:18" x14ac:dyDescent="0.35">
      <c r="A16" s="18">
        <v>44709</v>
      </c>
      <c r="B16" s="19" t="s">
        <v>560</v>
      </c>
      <c r="C16" s="20">
        <v>44742</v>
      </c>
      <c r="D16" s="19"/>
      <c r="E16" s="19" t="s">
        <v>671</v>
      </c>
      <c r="F16" s="19" t="s">
        <v>167</v>
      </c>
      <c r="G16" s="19" t="s">
        <v>359</v>
      </c>
      <c r="H16" s="19" t="s">
        <v>672</v>
      </c>
      <c r="I16" s="19"/>
      <c r="J16" s="19" t="s">
        <v>136</v>
      </c>
      <c r="K16" s="19"/>
      <c r="L16" s="19">
        <v>328.1</v>
      </c>
      <c r="M16" s="19"/>
      <c r="N16" s="17">
        <f t="shared" si="0"/>
        <v>328.1</v>
      </c>
      <c r="O16" s="43" t="s">
        <v>362</v>
      </c>
      <c r="P16" t="s">
        <v>152</v>
      </c>
      <c r="Q16" t="s">
        <v>152</v>
      </c>
      <c r="R16" t="str">
        <f t="shared" si="1"/>
        <v>Admin/Payroll</v>
      </c>
    </row>
    <row r="17" spans="1:18" x14ac:dyDescent="0.35">
      <c r="A17" s="23">
        <v>44695</v>
      </c>
      <c r="B17" s="24" t="s">
        <v>560</v>
      </c>
      <c r="C17" s="25">
        <v>44742</v>
      </c>
      <c r="D17" s="24"/>
      <c r="E17" s="24" t="s">
        <v>673</v>
      </c>
      <c r="F17" s="24" t="s">
        <v>167</v>
      </c>
      <c r="G17" s="24" t="s">
        <v>359</v>
      </c>
      <c r="H17" s="24" t="s">
        <v>674</v>
      </c>
      <c r="I17" s="24"/>
      <c r="J17" s="24" t="s">
        <v>136</v>
      </c>
      <c r="K17" s="24"/>
      <c r="L17" s="24">
        <v>294.8</v>
      </c>
      <c r="M17" s="24"/>
      <c r="N17" s="17">
        <f t="shared" si="0"/>
        <v>294.8</v>
      </c>
      <c r="O17" s="43" t="s">
        <v>362</v>
      </c>
      <c r="P17" t="s">
        <v>152</v>
      </c>
      <c r="Q17" t="s">
        <v>152</v>
      </c>
      <c r="R17" t="str">
        <f t="shared" si="1"/>
        <v>Admin/Payroll</v>
      </c>
    </row>
    <row r="18" spans="1:18" x14ac:dyDescent="0.35">
      <c r="A18" s="18">
        <v>44681</v>
      </c>
      <c r="B18" s="19" t="s">
        <v>560</v>
      </c>
      <c r="C18" s="20">
        <v>44742</v>
      </c>
      <c r="D18" s="19"/>
      <c r="E18" s="19" t="s">
        <v>675</v>
      </c>
      <c r="F18" s="19" t="s">
        <v>167</v>
      </c>
      <c r="G18" s="19" t="s">
        <v>359</v>
      </c>
      <c r="H18" s="19" t="s">
        <v>676</v>
      </c>
      <c r="I18" s="19"/>
      <c r="J18" s="19" t="s">
        <v>136</v>
      </c>
      <c r="K18" s="19"/>
      <c r="L18" s="19">
        <v>277.60000000000002</v>
      </c>
      <c r="M18" s="19"/>
      <c r="N18" s="17">
        <f t="shared" si="0"/>
        <v>277.60000000000002</v>
      </c>
      <c r="O18" s="43" t="s">
        <v>362</v>
      </c>
      <c r="P18" t="s">
        <v>152</v>
      </c>
      <c r="Q18" t="s">
        <v>152</v>
      </c>
      <c r="R18" t="str">
        <f t="shared" si="1"/>
        <v>Admin/Payroll</v>
      </c>
    </row>
    <row r="19" spans="1:18" x14ac:dyDescent="0.35">
      <c r="A19" s="23">
        <v>44667</v>
      </c>
      <c r="B19" s="24" t="s">
        <v>560</v>
      </c>
      <c r="C19" s="25">
        <v>44742</v>
      </c>
      <c r="D19" s="24"/>
      <c r="E19" s="24" t="s">
        <v>677</v>
      </c>
      <c r="F19" s="24" t="s">
        <v>167</v>
      </c>
      <c r="G19" s="24" t="s">
        <v>359</v>
      </c>
      <c r="H19" s="24" t="s">
        <v>678</v>
      </c>
      <c r="I19" s="24"/>
      <c r="J19" s="24" t="s">
        <v>136</v>
      </c>
      <c r="K19" s="24"/>
      <c r="L19" s="24">
        <v>292.76</v>
      </c>
      <c r="M19" s="24"/>
      <c r="N19" s="17">
        <f t="shared" si="0"/>
        <v>292.76</v>
      </c>
      <c r="O19" s="43" t="s">
        <v>362</v>
      </c>
      <c r="P19" t="s">
        <v>152</v>
      </c>
      <c r="Q19" t="s">
        <v>152</v>
      </c>
      <c r="R19" t="str">
        <f t="shared" si="1"/>
        <v>Admin/Payroll</v>
      </c>
    </row>
    <row r="20" spans="1:18" x14ac:dyDescent="0.35">
      <c r="A20" s="18">
        <v>44653</v>
      </c>
      <c r="B20" s="19" t="s">
        <v>560</v>
      </c>
      <c r="C20" s="20">
        <v>44742</v>
      </c>
      <c r="D20" s="19"/>
      <c r="E20" s="19" t="s">
        <v>679</v>
      </c>
      <c r="F20" s="19" t="s">
        <v>167</v>
      </c>
      <c r="G20" s="19" t="s">
        <v>359</v>
      </c>
      <c r="H20" s="19" t="s">
        <v>680</v>
      </c>
      <c r="I20" s="19"/>
      <c r="J20" s="19" t="s">
        <v>136</v>
      </c>
      <c r="K20" s="19"/>
      <c r="L20" s="19">
        <v>277.61</v>
      </c>
      <c r="M20" s="19"/>
      <c r="N20" s="17">
        <f t="shared" si="0"/>
        <v>277.61</v>
      </c>
      <c r="O20" s="43" t="s">
        <v>362</v>
      </c>
      <c r="P20" t="s">
        <v>152</v>
      </c>
      <c r="Q20" t="s">
        <v>152</v>
      </c>
      <c r="R20" t="str">
        <f t="shared" si="1"/>
        <v>Admin/Payroll</v>
      </c>
    </row>
    <row r="21" spans="1:18" x14ac:dyDescent="0.35">
      <c r="A21" s="23">
        <v>44723</v>
      </c>
      <c r="B21" s="24" t="s">
        <v>582</v>
      </c>
      <c r="C21" s="25">
        <v>44742</v>
      </c>
      <c r="D21" s="24"/>
      <c r="E21" s="24" t="s">
        <v>669</v>
      </c>
      <c r="F21" s="24" t="s">
        <v>167</v>
      </c>
      <c r="G21" s="24" t="s">
        <v>359</v>
      </c>
      <c r="H21" s="24" t="s">
        <v>670</v>
      </c>
      <c r="I21" s="24"/>
      <c r="J21" s="24" t="s">
        <v>136</v>
      </c>
      <c r="K21" s="24"/>
      <c r="L21" s="24">
        <v>27.77</v>
      </c>
      <c r="M21" s="24"/>
      <c r="N21" s="17">
        <f t="shared" si="0"/>
        <v>27.77</v>
      </c>
      <c r="O21" s="43" t="s">
        <v>362</v>
      </c>
      <c r="P21" t="s">
        <v>152</v>
      </c>
      <c r="Q21" t="s">
        <v>152</v>
      </c>
      <c r="R21" t="str">
        <f t="shared" si="1"/>
        <v>Admin/Payroll</v>
      </c>
    </row>
    <row r="22" spans="1:18" x14ac:dyDescent="0.35">
      <c r="A22" s="18">
        <v>44709</v>
      </c>
      <c r="B22" s="19" t="s">
        <v>582</v>
      </c>
      <c r="C22" s="20">
        <v>44742</v>
      </c>
      <c r="D22" s="19"/>
      <c r="E22" s="19" t="s">
        <v>671</v>
      </c>
      <c r="F22" s="19" t="s">
        <v>167</v>
      </c>
      <c r="G22" s="19" t="s">
        <v>359</v>
      </c>
      <c r="H22" s="19" t="s">
        <v>672</v>
      </c>
      <c r="I22" s="19"/>
      <c r="J22" s="19" t="s">
        <v>136</v>
      </c>
      <c r="K22" s="19"/>
      <c r="L22" s="19">
        <v>27.77</v>
      </c>
      <c r="M22" s="19"/>
      <c r="N22" s="17">
        <f t="shared" si="0"/>
        <v>27.77</v>
      </c>
      <c r="O22" s="43" t="s">
        <v>362</v>
      </c>
      <c r="P22" t="s">
        <v>152</v>
      </c>
      <c r="Q22" t="s">
        <v>152</v>
      </c>
      <c r="R22" t="str">
        <f t="shared" si="1"/>
        <v>Admin/Payroll</v>
      </c>
    </row>
    <row r="23" spans="1:18" x14ac:dyDescent="0.35">
      <c r="A23" s="23">
        <v>44695</v>
      </c>
      <c r="B23" s="24" t="s">
        <v>582</v>
      </c>
      <c r="C23" s="25">
        <v>44742</v>
      </c>
      <c r="D23" s="24"/>
      <c r="E23" s="24" t="s">
        <v>673</v>
      </c>
      <c r="F23" s="24" t="s">
        <v>167</v>
      </c>
      <c r="G23" s="24" t="s">
        <v>359</v>
      </c>
      <c r="H23" s="24" t="s">
        <v>674</v>
      </c>
      <c r="I23" s="24"/>
      <c r="J23" s="24" t="s">
        <v>136</v>
      </c>
      <c r="K23" s="24"/>
      <c r="L23" s="24">
        <v>27.77</v>
      </c>
      <c r="M23" s="24"/>
      <c r="N23" s="17">
        <f t="shared" si="0"/>
        <v>27.77</v>
      </c>
      <c r="O23" s="43" t="s">
        <v>362</v>
      </c>
      <c r="P23" t="s">
        <v>152</v>
      </c>
      <c r="Q23" t="s">
        <v>152</v>
      </c>
      <c r="R23" t="str">
        <f t="shared" si="1"/>
        <v>Admin/Payroll</v>
      </c>
    </row>
    <row r="24" spans="1:18" x14ac:dyDescent="0.35">
      <c r="A24" s="18">
        <v>44681</v>
      </c>
      <c r="B24" s="19" t="s">
        <v>582</v>
      </c>
      <c r="C24" s="20">
        <v>44742</v>
      </c>
      <c r="D24" s="19"/>
      <c r="E24" s="19" t="s">
        <v>675</v>
      </c>
      <c r="F24" s="19" t="s">
        <v>167</v>
      </c>
      <c r="G24" s="19" t="s">
        <v>359</v>
      </c>
      <c r="H24" s="19" t="s">
        <v>676</v>
      </c>
      <c r="I24" s="19"/>
      <c r="J24" s="19" t="s">
        <v>136</v>
      </c>
      <c r="K24" s="19"/>
      <c r="L24" s="19">
        <v>27.77</v>
      </c>
      <c r="M24" s="19"/>
      <c r="N24" s="17">
        <f t="shared" si="0"/>
        <v>27.77</v>
      </c>
      <c r="O24" s="43" t="s">
        <v>362</v>
      </c>
      <c r="P24" t="s">
        <v>152</v>
      </c>
      <c r="Q24" t="s">
        <v>152</v>
      </c>
      <c r="R24" t="str">
        <f t="shared" si="1"/>
        <v>Admin/Payroll</v>
      </c>
    </row>
    <row r="25" spans="1:18" x14ac:dyDescent="0.35">
      <c r="A25" s="23">
        <v>44653</v>
      </c>
      <c r="B25" s="24" t="s">
        <v>582</v>
      </c>
      <c r="C25" s="25">
        <v>44742</v>
      </c>
      <c r="D25" s="24"/>
      <c r="E25" s="24" t="s">
        <v>679</v>
      </c>
      <c r="F25" s="24" t="s">
        <v>167</v>
      </c>
      <c r="G25" s="24" t="s">
        <v>359</v>
      </c>
      <c r="H25" s="24" t="s">
        <v>680</v>
      </c>
      <c r="I25" s="24"/>
      <c r="J25" s="24" t="s">
        <v>136</v>
      </c>
      <c r="K25" s="24"/>
      <c r="L25" s="24">
        <v>27.77</v>
      </c>
      <c r="M25" s="24"/>
      <c r="N25" s="17">
        <f t="shared" si="0"/>
        <v>27.77</v>
      </c>
      <c r="O25" s="43" t="s">
        <v>362</v>
      </c>
      <c r="P25" t="s">
        <v>152</v>
      </c>
      <c r="Q25" t="s">
        <v>152</v>
      </c>
      <c r="R25" t="str">
        <f t="shared" si="1"/>
        <v>Admin/Payroll</v>
      </c>
    </row>
    <row r="26" spans="1:18" x14ac:dyDescent="0.35">
      <c r="A26" s="18">
        <v>44723</v>
      </c>
      <c r="B26" s="19" t="s">
        <v>581</v>
      </c>
      <c r="C26" s="20">
        <v>44742</v>
      </c>
      <c r="D26" s="19"/>
      <c r="E26" s="19" t="s">
        <v>669</v>
      </c>
      <c r="F26" s="19" t="s">
        <v>167</v>
      </c>
      <c r="G26" s="19" t="s">
        <v>359</v>
      </c>
      <c r="H26" s="19" t="s">
        <v>670</v>
      </c>
      <c r="I26" s="19"/>
      <c r="J26" s="19" t="s">
        <v>136</v>
      </c>
      <c r="K26" s="19"/>
      <c r="L26" s="19">
        <v>892.61</v>
      </c>
      <c r="M26" s="19"/>
      <c r="N26" s="17">
        <f t="shared" si="0"/>
        <v>892.61</v>
      </c>
      <c r="O26" s="43" t="s">
        <v>362</v>
      </c>
      <c r="P26" t="s">
        <v>152</v>
      </c>
      <c r="Q26" t="s">
        <v>152</v>
      </c>
      <c r="R26" t="str">
        <f t="shared" si="1"/>
        <v>Admin/Payroll</v>
      </c>
    </row>
    <row r="27" spans="1:18" x14ac:dyDescent="0.35">
      <c r="A27" s="23">
        <v>44709</v>
      </c>
      <c r="B27" s="24" t="s">
        <v>581</v>
      </c>
      <c r="C27" s="25">
        <v>44742</v>
      </c>
      <c r="D27" s="24"/>
      <c r="E27" s="24" t="s">
        <v>671</v>
      </c>
      <c r="F27" s="24" t="s">
        <v>167</v>
      </c>
      <c r="G27" s="24" t="s">
        <v>359</v>
      </c>
      <c r="H27" s="24" t="s">
        <v>672</v>
      </c>
      <c r="I27" s="24"/>
      <c r="J27" s="24" t="s">
        <v>136</v>
      </c>
      <c r="K27" s="24"/>
      <c r="L27" s="24">
        <v>892.61</v>
      </c>
      <c r="M27" s="24"/>
      <c r="N27" s="17">
        <f t="shared" si="0"/>
        <v>892.61</v>
      </c>
      <c r="O27" s="43" t="s">
        <v>362</v>
      </c>
      <c r="P27" t="s">
        <v>152</v>
      </c>
      <c r="Q27" t="s">
        <v>152</v>
      </c>
      <c r="R27" t="str">
        <f t="shared" si="1"/>
        <v>Admin/Payroll</v>
      </c>
    </row>
    <row r="28" spans="1:18" x14ac:dyDescent="0.35">
      <c r="A28" s="18">
        <v>44695</v>
      </c>
      <c r="B28" s="19" t="s">
        <v>581</v>
      </c>
      <c r="C28" s="20">
        <v>44742</v>
      </c>
      <c r="D28" s="19"/>
      <c r="E28" s="19" t="s">
        <v>673</v>
      </c>
      <c r="F28" s="19" t="s">
        <v>167</v>
      </c>
      <c r="G28" s="19" t="s">
        <v>359</v>
      </c>
      <c r="H28" s="19" t="s">
        <v>674</v>
      </c>
      <c r="I28" s="19"/>
      <c r="J28" s="19" t="s">
        <v>136</v>
      </c>
      <c r="K28" s="19"/>
      <c r="L28" s="19">
        <v>892.61</v>
      </c>
      <c r="M28" s="19"/>
      <c r="N28" s="17">
        <f t="shared" si="0"/>
        <v>892.61</v>
      </c>
      <c r="O28" s="43" t="s">
        <v>362</v>
      </c>
      <c r="P28" t="s">
        <v>152</v>
      </c>
      <c r="Q28" t="s">
        <v>152</v>
      </c>
      <c r="R28" t="str">
        <f t="shared" si="1"/>
        <v>Admin/Payroll</v>
      </c>
    </row>
    <row r="29" spans="1:18" x14ac:dyDescent="0.35">
      <c r="A29" s="23">
        <v>44681</v>
      </c>
      <c r="B29" s="24" t="s">
        <v>581</v>
      </c>
      <c r="C29" s="25">
        <v>44742</v>
      </c>
      <c r="D29" s="24"/>
      <c r="E29" s="24" t="s">
        <v>675</v>
      </c>
      <c r="F29" s="24" t="s">
        <v>167</v>
      </c>
      <c r="G29" s="24" t="s">
        <v>359</v>
      </c>
      <c r="H29" s="24" t="s">
        <v>676</v>
      </c>
      <c r="I29" s="24"/>
      <c r="J29" s="24" t="s">
        <v>136</v>
      </c>
      <c r="K29" s="24"/>
      <c r="L29" s="24">
        <v>892.61</v>
      </c>
      <c r="M29" s="24"/>
      <c r="N29" s="17">
        <f t="shared" si="0"/>
        <v>892.61</v>
      </c>
      <c r="O29" s="43" t="s">
        <v>362</v>
      </c>
      <c r="P29" t="s">
        <v>152</v>
      </c>
      <c r="Q29" t="s">
        <v>152</v>
      </c>
      <c r="R29" t="str">
        <f t="shared" si="1"/>
        <v>Admin/Payroll</v>
      </c>
    </row>
    <row r="30" spans="1:18" x14ac:dyDescent="0.35">
      <c r="A30" s="18">
        <v>44653</v>
      </c>
      <c r="B30" s="19" t="s">
        <v>581</v>
      </c>
      <c r="C30" s="20">
        <v>44742</v>
      </c>
      <c r="D30" s="19"/>
      <c r="E30" s="19" t="s">
        <v>679</v>
      </c>
      <c r="F30" s="19" t="s">
        <v>167</v>
      </c>
      <c r="G30" s="19" t="s">
        <v>359</v>
      </c>
      <c r="H30" s="19" t="s">
        <v>680</v>
      </c>
      <c r="I30" s="19"/>
      <c r="J30" s="19" t="s">
        <v>136</v>
      </c>
      <c r="K30" s="19"/>
      <c r="L30" s="19">
        <v>892.61</v>
      </c>
      <c r="M30" s="19"/>
      <c r="N30" s="17">
        <f t="shared" si="0"/>
        <v>892.61</v>
      </c>
      <c r="O30" s="43" t="s">
        <v>362</v>
      </c>
      <c r="P30" t="s">
        <v>152</v>
      </c>
      <c r="Q30" t="s">
        <v>152</v>
      </c>
      <c r="R30" t="str">
        <f t="shared" si="1"/>
        <v>Admin/Payroll</v>
      </c>
    </row>
    <row r="31" spans="1:18" x14ac:dyDescent="0.35">
      <c r="A31" s="23">
        <v>44723</v>
      </c>
      <c r="B31" s="24" t="s">
        <v>557</v>
      </c>
      <c r="C31" s="25">
        <v>44742</v>
      </c>
      <c r="D31" s="24"/>
      <c r="E31" s="24" t="s">
        <v>669</v>
      </c>
      <c r="F31" s="24" t="s">
        <v>167</v>
      </c>
      <c r="G31" s="24" t="s">
        <v>359</v>
      </c>
      <c r="H31" s="24" t="s">
        <v>670</v>
      </c>
      <c r="I31" s="24"/>
      <c r="J31" s="24" t="s">
        <v>136</v>
      </c>
      <c r="K31" s="24"/>
      <c r="L31" s="24">
        <v>4756.92</v>
      </c>
      <c r="M31" s="24"/>
      <c r="N31" s="17">
        <f t="shared" si="0"/>
        <v>4756.92</v>
      </c>
      <c r="O31" s="43" t="s">
        <v>362</v>
      </c>
      <c r="P31" t="s">
        <v>152</v>
      </c>
      <c r="Q31" t="s">
        <v>152</v>
      </c>
      <c r="R31" t="str">
        <f t="shared" si="1"/>
        <v>Admin/Payroll</v>
      </c>
    </row>
    <row r="32" spans="1:18" x14ac:dyDescent="0.35">
      <c r="A32" s="18">
        <v>44709</v>
      </c>
      <c r="B32" s="19" t="s">
        <v>557</v>
      </c>
      <c r="C32" s="20">
        <v>44742</v>
      </c>
      <c r="D32" s="19"/>
      <c r="E32" s="19" t="s">
        <v>671</v>
      </c>
      <c r="F32" s="19" t="s">
        <v>167</v>
      </c>
      <c r="G32" s="19" t="s">
        <v>359</v>
      </c>
      <c r="H32" s="19" t="s">
        <v>672</v>
      </c>
      <c r="I32" s="19"/>
      <c r="J32" s="19" t="s">
        <v>136</v>
      </c>
      <c r="K32" s="19"/>
      <c r="L32" s="19">
        <v>4486.92</v>
      </c>
      <c r="M32" s="19"/>
      <c r="N32" s="17">
        <f t="shared" si="0"/>
        <v>4486.92</v>
      </c>
      <c r="O32" s="43" t="s">
        <v>362</v>
      </c>
      <c r="P32" t="s">
        <v>152</v>
      </c>
      <c r="Q32" t="s">
        <v>152</v>
      </c>
      <c r="R32" t="str">
        <f t="shared" si="1"/>
        <v>Admin/Payroll</v>
      </c>
    </row>
    <row r="33" spans="1:18" x14ac:dyDescent="0.35">
      <c r="A33" s="23">
        <v>44695</v>
      </c>
      <c r="B33" s="24" t="s">
        <v>557</v>
      </c>
      <c r="C33" s="25">
        <v>44742</v>
      </c>
      <c r="D33" s="24"/>
      <c r="E33" s="24" t="s">
        <v>673</v>
      </c>
      <c r="F33" s="24" t="s">
        <v>167</v>
      </c>
      <c r="G33" s="24" t="s">
        <v>359</v>
      </c>
      <c r="H33" s="24" t="s">
        <v>674</v>
      </c>
      <c r="I33" s="24"/>
      <c r="J33" s="24" t="s">
        <v>136</v>
      </c>
      <c r="K33" s="24"/>
      <c r="L33" s="24">
        <v>4051.92</v>
      </c>
      <c r="M33" s="24"/>
      <c r="N33" s="17">
        <f t="shared" si="0"/>
        <v>4051.92</v>
      </c>
      <c r="O33" s="43" t="s">
        <v>362</v>
      </c>
      <c r="P33" t="s">
        <v>152</v>
      </c>
      <c r="Q33" t="s">
        <v>152</v>
      </c>
      <c r="R33" t="str">
        <f t="shared" si="1"/>
        <v>Admin/Payroll</v>
      </c>
    </row>
    <row r="34" spans="1:18" x14ac:dyDescent="0.35">
      <c r="A34" s="18">
        <v>44681</v>
      </c>
      <c r="B34" s="19" t="s">
        <v>557</v>
      </c>
      <c r="C34" s="20">
        <v>44742</v>
      </c>
      <c r="D34" s="19"/>
      <c r="E34" s="19" t="s">
        <v>675</v>
      </c>
      <c r="F34" s="19" t="s">
        <v>167</v>
      </c>
      <c r="G34" s="19" t="s">
        <v>359</v>
      </c>
      <c r="H34" s="19" t="s">
        <v>676</v>
      </c>
      <c r="I34" s="19"/>
      <c r="J34" s="19" t="s">
        <v>136</v>
      </c>
      <c r="K34" s="19"/>
      <c r="L34" s="19">
        <v>3826.92</v>
      </c>
      <c r="M34" s="19"/>
      <c r="N34" s="17">
        <f t="shared" si="0"/>
        <v>3826.92</v>
      </c>
      <c r="O34" s="43" t="s">
        <v>362</v>
      </c>
      <c r="P34" t="s">
        <v>152</v>
      </c>
      <c r="Q34" t="s">
        <v>152</v>
      </c>
      <c r="R34" t="str">
        <f t="shared" si="1"/>
        <v>Admin/Payroll</v>
      </c>
    </row>
    <row r="35" spans="1:18" x14ac:dyDescent="0.35">
      <c r="A35" s="23">
        <v>44667</v>
      </c>
      <c r="B35" s="24" t="s">
        <v>557</v>
      </c>
      <c r="C35" s="25">
        <v>44742</v>
      </c>
      <c r="D35" s="24"/>
      <c r="E35" s="24" t="s">
        <v>677</v>
      </c>
      <c r="F35" s="24" t="s">
        <v>167</v>
      </c>
      <c r="G35" s="24" t="s">
        <v>359</v>
      </c>
      <c r="H35" s="24" t="s">
        <v>678</v>
      </c>
      <c r="I35" s="24"/>
      <c r="J35" s="24" t="s">
        <v>136</v>
      </c>
      <c r="K35" s="24"/>
      <c r="L35" s="24">
        <v>3826.92</v>
      </c>
      <c r="M35" s="24"/>
      <c r="N35" s="17">
        <f t="shared" si="0"/>
        <v>3826.92</v>
      </c>
      <c r="O35" s="43" t="s">
        <v>362</v>
      </c>
      <c r="P35" t="s">
        <v>152</v>
      </c>
      <c r="Q35" t="s">
        <v>152</v>
      </c>
      <c r="R35" t="str">
        <f t="shared" si="1"/>
        <v>Admin/Payroll</v>
      </c>
    </row>
    <row r="36" spans="1:18" x14ac:dyDescent="0.35">
      <c r="A36" s="18">
        <v>44653</v>
      </c>
      <c r="B36" s="19" t="s">
        <v>557</v>
      </c>
      <c r="C36" s="20">
        <v>44742</v>
      </c>
      <c r="D36" s="19"/>
      <c r="E36" s="19" t="s">
        <v>679</v>
      </c>
      <c r="F36" s="19" t="s">
        <v>167</v>
      </c>
      <c r="G36" s="19" t="s">
        <v>359</v>
      </c>
      <c r="H36" s="19" t="s">
        <v>680</v>
      </c>
      <c r="I36" s="19"/>
      <c r="J36" s="19" t="s">
        <v>136</v>
      </c>
      <c r="K36" s="19"/>
      <c r="L36" s="19">
        <v>3826.92</v>
      </c>
      <c r="M36" s="19"/>
      <c r="N36" s="17">
        <f t="shared" si="0"/>
        <v>3826.92</v>
      </c>
      <c r="O36" s="43" t="s">
        <v>362</v>
      </c>
      <c r="P36" t="s">
        <v>152</v>
      </c>
      <c r="Q36" t="s">
        <v>152</v>
      </c>
      <c r="R36" t="str">
        <f t="shared" si="1"/>
        <v>Admin/Payroll</v>
      </c>
    </row>
    <row r="37" spans="1:18" ht="15" thickBot="1" x14ac:dyDescent="0.4">
      <c r="A37" s="23">
        <v>44733</v>
      </c>
      <c r="B37" s="24" t="s">
        <v>681</v>
      </c>
      <c r="C37" s="25">
        <v>44742</v>
      </c>
      <c r="D37" s="24"/>
      <c r="E37" s="24" t="s">
        <v>682</v>
      </c>
      <c r="F37" s="24" t="s">
        <v>167</v>
      </c>
      <c r="G37" s="24" t="s">
        <v>208</v>
      </c>
      <c r="H37" s="24" t="s">
        <v>551</v>
      </c>
      <c r="I37" s="24"/>
      <c r="J37" s="24" t="s">
        <v>209</v>
      </c>
      <c r="K37" s="24"/>
      <c r="L37" s="24">
        <v>35000</v>
      </c>
      <c r="M37" s="24"/>
      <c r="N37" s="17">
        <f t="shared" si="0"/>
        <v>35000</v>
      </c>
      <c r="O37" s="43" t="s">
        <v>320</v>
      </c>
      <c r="P37" s="250" t="s">
        <v>70</v>
      </c>
      <c r="Q37" s="251"/>
      <c r="R37" t="str">
        <f t="shared" si="1"/>
        <v>CSGP/Family Counseling Service of Aurora</v>
      </c>
    </row>
    <row r="38" spans="1:18" ht="15" thickTop="1" x14ac:dyDescent="0.35">
      <c r="A38" s="36"/>
      <c r="B38" s="44"/>
      <c r="C38" s="38"/>
      <c r="D38" s="44"/>
      <c r="E38" s="44"/>
      <c r="F38" s="44"/>
      <c r="G38" s="44"/>
      <c r="H38" s="44"/>
      <c r="I38" s="44"/>
      <c r="J38" s="44"/>
      <c r="K38" s="44"/>
      <c r="L38" s="44">
        <f>SUBTOTAL(109,'ARPA Detail for 22Q2'!$L$2:$L$37)</f>
        <v>154010.74000000002</v>
      </c>
      <c r="M38" s="44">
        <f>SUBTOTAL(109,'ARPA Detail for 22Q2'!$M$2:$M$37)</f>
        <v>24010.14</v>
      </c>
      <c r="N38" s="40">
        <f>SUM(N2:N37)</f>
        <v>130000.6</v>
      </c>
      <c r="O38" s="45"/>
    </row>
    <row r="39" spans="1:18" x14ac:dyDescent="0.35">
      <c r="L39" s="2"/>
      <c r="M39" s="2"/>
      <c r="O39" s="2"/>
      <c r="P39" s="2"/>
    </row>
    <row r="40" spans="1:18" x14ac:dyDescent="0.35">
      <c r="L40" s="2"/>
      <c r="M40" s="2"/>
      <c r="O40" s="2"/>
      <c r="P40" s="2"/>
    </row>
    <row r="41" spans="1:18" ht="29" x14ac:dyDescent="0.35">
      <c r="L41" s="53" t="s">
        <v>287</v>
      </c>
      <c r="M41" s="52" t="s">
        <v>288</v>
      </c>
      <c r="N41" s="49" t="s">
        <v>289</v>
      </c>
      <c r="O41" s="252" t="s">
        <v>286</v>
      </c>
      <c r="P41" s="252"/>
    </row>
    <row r="42" spans="1:18" x14ac:dyDescent="0.35">
      <c r="L42" s="17">
        <f>SUMIF($R$2:$R$37,O42,$N$2:$N$37)</f>
        <v>35502.839999999997</v>
      </c>
      <c r="M42" s="17">
        <f>-'ARPA Detail for 2021'!L210</f>
        <v>-24010.14</v>
      </c>
      <c r="N42" s="17">
        <f>L42+M42</f>
        <v>11492.699999999997</v>
      </c>
      <c r="O42" s="2" t="s">
        <v>293</v>
      </c>
      <c r="P42" s="2"/>
    </row>
    <row r="43" spans="1:18" x14ac:dyDescent="0.35">
      <c r="L43" s="17">
        <f>SUMIF($R$2:$R$37,O43,$N$2:$N$37)</f>
        <v>4376.7</v>
      </c>
      <c r="M43" s="17">
        <v>0</v>
      </c>
      <c r="N43" s="17">
        <f t="shared" ref="N43:N46" si="2">L43+M43</f>
        <v>4376.7</v>
      </c>
      <c r="O43" t="s">
        <v>683</v>
      </c>
    </row>
    <row r="44" spans="1:18" x14ac:dyDescent="0.35">
      <c r="L44" s="17">
        <f>SUMIF($R$2:$R$37,O44,$N$2:$N$37)</f>
        <v>1953</v>
      </c>
      <c r="M44" s="17">
        <v>0</v>
      </c>
      <c r="N44" s="17">
        <f t="shared" si="2"/>
        <v>1953</v>
      </c>
      <c r="O44" t="s">
        <v>660</v>
      </c>
    </row>
    <row r="45" spans="1:18" x14ac:dyDescent="0.35">
      <c r="L45" s="17">
        <f>SUMIF($R$2:$R$37,O45,$N$2:$N$37)</f>
        <v>53168.06</v>
      </c>
      <c r="M45" s="17">
        <f>-M42</f>
        <v>24010.14</v>
      </c>
      <c r="N45" s="17">
        <f t="shared" si="2"/>
        <v>77178.2</v>
      </c>
      <c r="O45" t="s">
        <v>684</v>
      </c>
    </row>
    <row r="46" spans="1:18" x14ac:dyDescent="0.35">
      <c r="L46" s="17">
        <f>SUMIF($R$2:$R$37,O46,$N$2:$N$37)</f>
        <v>35000</v>
      </c>
      <c r="M46" s="17">
        <v>0</v>
      </c>
      <c r="N46" s="17">
        <f t="shared" si="2"/>
        <v>35000</v>
      </c>
      <c r="O46" t="s">
        <v>685</v>
      </c>
    </row>
    <row r="47" spans="1:18" ht="15" thickBot="1" x14ac:dyDescent="0.4">
      <c r="L47" s="42">
        <f>SUM(L42:L46)</f>
        <v>130000.59999999999</v>
      </c>
      <c r="M47" s="42">
        <f>SUM(M42:M46)</f>
        <v>0</v>
      </c>
      <c r="N47" s="42">
        <f>SUM(N42:N46)</f>
        <v>130000.59999999999</v>
      </c>
    </row>
    <row r="48" spans="1:18" ht="15" thickTop="1" x14ac:dyDescent="0.35">
      <c r="L48" s="17"/>
    </row>
    <row r="49" spans="12:15" x14ac:dyDescent="0.35">
      <c r="L49" s="17">
        <f>SUMIF($O$2:$O$37,O49,$N$2:$N$37)</f>
        <v>95000.6</v>
      </c>
      <c r="O49" t="s">
        <v>362</v>
      </c>
    </row>
    <row r="50" spans="12:15" x14ac:dyDescent="0.35">
      <c r="L50" s="17">
        <f>SUMIF($O$2:$O$37,O50,$N$2:$N$37)</f>
        <v>35000</v>
      </c>
      <c r="O50" t="s">
        <v>320</v>
      </c>
    </row>
    <row r="51" spans="12:15" ht="15" thickBot="1" x14ac:dyDescent="0.4">
      <c r="L51" s="42">
        <f>SUM(L49:L50)</f>
        <v>130000.6</v>
      </c>
    </row>
    <row r="52" spans="12:15" ht="15" thickTop="1" x14ac:dyDescent="0.35"/>
  </sheetData>
  <mergeCells count="6">
    <mergeCell ref="O41:P41"/>
    <mergeCell ref="P2:Q2"/>
    <mergeCell ref="P5:Q5"/>
    <mergeCell ref="P7:Q7"/>
    <mergeCell ref="P8:Q8"/>
    <mergeCell ref="P37:Q37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371D5E-CDF7-4666-B4C0-CA6D1BB66F33}">
  <dimension ref="A1:P131"/>
  <sheetViews>
    <sheetView zoomScale="119" zoomScaleNormal="130" workbookViewId="0">
      <selection activeCell="N295" sqref="N295"/>
    </sheetView>
  </sheetViews>
  <sheetFormatPr defaultColWidth="9.1796875" defaultRowHeight="13" x14ac:dyDescent="0.35"/>
  <cols>
    <col min="1" max="1" width="53.81640625" style="129" bestFit="1" customWidth="1"/>
    <col min="2" max="2" width="12.453125" style="129" bestFit="1" customWidth="1"/>
    <col min="3" max="3" width="16.1796875" style="129" bestFit="1" customWidth="1"/>
    <col min="4" max="4" width="15.54296875" style="129" bestFit="1" customWidth="1"/>
    <col min="5" max="5" width="16.453125" style="129" customWidth="1"/>
    <col min="6" max="6" width="17.1796875" style="129" customWidth="1"/>
    <col min="7" max="7" width="12" style="129" bestFit="1" customWidth="1"/>
    <col min="8" max="8" width="18.1796875" style="129" bestFit="1" customWidth="1"/>
    <col min="9" max="10" width="14.453125" style="129" bestFit="1" customWidth="1"/>
    <col min="11" max="11" width="14.1796875" style="129" bestFit="1" customWidth="1"/>
    <col min="12" max="12" width="14.54296875" style="129" bestFit="1" customWidth="1"/>
    <col min="13" max="13" width="9.81640625" style="129" bestFit="1" customWidth="1"/>
    <col min="14" max="14" width="8.54296875" style="129" bestFit="1" customWidth="1"/>
    <col min="15" max="15" width="39" style="129" bestFit="1" customWidth="1"/>
    <col min="16" max="16" width="44.1796875" style="129" bestFit="1" customWidth="1"/>
    <col min="17" max="16384" width="9.1796875" style="129"/>
  </cols>
  <sheetData>
    <row r="1" spans="1:14" ht="26" x14ac:dyDescent="0.35">
      <c r="A1" s="126" t="s">
        <v>286</v>
      </c>
      <c r="B1" s="125" t="s">
        <v>287</v>
      </c>
      <c r="C1" s="127" t="s">
        <v>288</v>
      </c>
      <c r="D1" s="128" t="s">
        <v>289</v>
      </c>
      <c r="E1" s="148" t="s">
        <v>290</v>
      </c>
      <c r="F1" s="148" t="s">
        <v>131</v>
      </c>
    </row>
    <row r="2" spans="1:14" ht="28.5" customHeight="1" x14ac:dyDescent="0.35">
      <c r="A2" s="129" t="s">
        <v>293</v>
      </c>
      <c r="B2" s="147">
        <f t="shared" ref="B2:B33" si="0">SUMIF($P$38:$P$132,A2,$M$38:$M$132)</f>
        <v>41859.669999999969</v>
      </c>
      <c r="C2" s="122">
        <v>0</v>
      </c>
      <c r="D2" s="122">
        <f t="shared" ref="D2:D33" si="1">B2-C2</f>
        <v>41859.669999999969</v>
      </c>
      <c r="E2" s="129" t="s">
        <v>686</v>
      </c>
      <c r="F2" s="129">
        <v>8</v>
      </c>
      <c r="G2" s="253" t="s">
        <v>687</v>
      </c>
      <c r="H2" s="253"/>
      <c r="I2" s="253"/>
      <c r="N2" s="141"/>
    </row>
    <row r="3" spans="1:14" x14ac:dyDescent="0.35">
      <c r="A3" s="129" t="s">
        <v>688</v>
      </c>
      <c r="B3" s="147">
        <f t="shared" si="0"/>
        <v>2675</v>
      </c>
      <c r="C3" s="122">
        <v>0</v>
      </c>
      <c r="D3" s="122">
        <f t="shared" si="1"/>
        <v>2675</v>
      </c>
      <c r="E3" s="129" t="s">
        <v>689</v>
      </c>
      <c r="F3" s="129">
        <v>8</v>
      </c>
    </row>
    <row r="4" spans="1:14" x14ac:dyDescent="0.35">
      <c r="A4" s="129" t="s">
        <v>291</v>
      </c>
      <c r="B4" s="147">
        <f t="shared" si="0"/>
        <v>281299.80000000005</v>
      </c>
      <c r="C4" s="122">
        <v>0</v>
      </c>
      <c r="D4" s="122">
        <f t="shared" si="1"/>
        <v>281299.80000000005</v>
      </c>
      <c r="E4" s="129" t="s">
        <v>686</v>
      </c>
      <c r="F4" s="129">
        <v>8</v>
      </c>
    </row>
    <row r="5" spans="1:14" x14ac:dyDescent="0.35">
      <c r="A5" s="129" t="s">
        <v>690</v>
      </c>
      <c r="B5" s="147">
        <f t="shared" si="0"/>
        <v>1874.25</v>
      </c>
      <c r="C5" s="122">
        <v>0</v>
      </c>
      <c r="D5" s="122">
        <f t="shared" si="1"/>
        <v>1874.25</v>
      </c>
      <c r="E5" s="129" t="s">
        <v>689</v>
      </c>
      <c r="F5" s="129">
        <v>8</v>
      </c>
    </row>
    <row r="6" spans="1:14" x14ac:dyDescent="0.35">
      <c r="A6" s="129" t="s">
        <v>691</v>
      </c>
      <c r="B6" s="147">
        <f>SUMIF($P$38:$P$132,A6,$M$38:$M$132)</f>
        <v>515.99</v>
      </c>
      <c r="C6" s="122">
        <v>0</v>
      </c>
      <c r="D6" s="122">
        <f t="shared" si="1"/>
        <v>515.99</v>
      </c>
      <c r="E6" s="129" t="s">
        <v>686</v>
      </c>
      <c r="F6" s="129">
        <v>8</v>
      </c>
    </row>
    <row r="7" spans="1:14" x14ac:dyDescent="0.35">
      <c r="A7" s="129" t="s">
        <v>692</v>
      </c>
      <c r="B7" s="147">
        <f t="shared" si="0"/>
        <v>16000</v>
      </c>
      <c r="C7" s="122">
        <v>0</v>
      </c>
      <c r="D7" s="122">
        <f t="shared" si="1"/>
        <v>16000</v>
      </c>
      <c r="E7" s="129" t="s">
        <v>689</v>
      </c>
      <c r="F7" s="129">
        <v>9</v>
      </c>
    </row>
    <row r="8" spans="1:14" x14ac:dyDescent="0.35">
      <c r="A8" s="129" t="s">
        <v>693</v>
      </c>
      <c r="B8" s="147">
        <f t="shared" si="0"/>
        <v>41784</v>
      </c>
      <c r="C8" s="122">
        <v>0</v>
      </c>
      <c r="D8" s="122">
        <f t="shared" si="1"/>
        <v>41784</v>
      </c>
      <c r="E8" s="129" t="s">
        <v>689</v>
      </c>
      <c r="F8" s="129">
        <v>9</v>
      </c>
    </row>
    <row r="9" spans="1:14" x14ac:dyDescent="0.35">
      <c r="A9" s="129" t="s">
        <v>694</v>
      </c>
      <c r="B9" s="147">
        <f t="shared" si="0"/>
        <v>8438</v>
      </c>
      <c r="C9" s="122">
        <v>0</v>
      </c>
      <c r="D9" s="122">
        <f t="shared" si="1"/>
        <v>8438</v>
      </c>
      <c r="E9" s="129" t="s">
        <v>689</v>
      </c>
      <c r="F9" s="129">
        <v>9</v>
      </c>
    </row>
    <row r="10" spans="1:14" x14ac:dyDescent="0.35">
      <c r="A10" s="129" t="s">
        <v>695</v>
      </c>
      <c r="B10" s="147">
        <f t="shared" si="0"/>
        <v>12281</v>
      </c>
      <c r="C10" s="122">
        <v>0</v>
      </c>
      <c r="D10" s="122">
        <f t="shared" si="1"/>
        <v>12281</v>
      </c>
      <c r="E10" s="129" t="s">
        <v>689</v>
      </c>
      <c r="F10" s="129">
        <v>9</v>
      </c>
    </row>
    <row r="11" spans="1:14" x14ac:dyDescent="0.35">
      <c r="A11" s="129" t="s">
        <v>696</v>
      </c>
      <c r="B11" s="147">
        <f t="shared" si="0"/>
        <v>40455</v>
      </c>
      <c r="C11" s="122">
        <v>0</v>
      </c>
      <c r="D11" s="122">
        <f t="shared" si="1"/>
        <v>40455</v>
      </c>
      <c r="E11" s="129" t="s">
        <v>689</v>
      </c>
      <c r="F11" s="129">
        <v>9</v>
      </c>
    </row>
    <row r="12" spans="1:14" x14ac:dyDescent="0.35">
      <c r="A12" s="129" t="s">
        <v>697</v>
      </c>
      <c r="B12" s="147">
        <f t="shared" si="0"/>
        <v>24029.97</v>
      </c>
      <c r="C12" s="122">
        <v>0</v>
      </c>
      <c r="D12" s="122">
        <f t="shared" si="1"/>
        <v>24029.97</v>
      </c>
      <c r="E12" s="129" t="s">
        <v>686</v>
      </c>
      <c r="F12" s="129">
        <v>9</v>
      </c>
    </row>
    <row r="13" spans="1:14" x14ac:dyDescent="0.35">
      <c r="A13" s="129" t="s">
        <v>698</v>
      </c>
      <c r="B13" s="147">
        <f t="shared" si="0"/>
        <v>57000</v>
      </c>
      <c r="C13" s="122">
        <v>0</v>
      </c>
      <c r="D13" s="122">
        <f t="shared" si="1"/>
        <v>57000</v>
      </c>
      <c r="E13" s="129" t="s">
        <v>686</v>
      </c>
      <c r="F13" s="129">
        <v>9</v>
      </c>
    </row>
    <row r="14" spans="1:14" x14ac:dyDescent="0.35">
      <c r="A14" s="129" t="s">
        <v>699</v>
      </c>
      <c r="B14" s="147">
        <f t="shared" si="0"/>
        <v>13684.32</v>
      </c>
      <c r="C14" s="122">
        <v>0</v>
      </c>
      <c r="D14" s="122">
        <f t="shared" si="1"/>
        <v>13684.32</v>
      </c>
      <c r="E14" s="129" t="s">
        <v>689</v>
      </c>
      <c r="F14" s="129">
        <v>9</v>
      </c>
    </row>
    <row r="15" spans="1:14" x14ac:dyDescent="0.35">
      <c r="A15" s="129" t="s">
        <v>700</v>
      </c>
      <c r="B15" s="147">
        <f t="shared" si="0"/>
        <v>55525</v>
      </c>
      <c r="C15" s="122">
        <v>0</v>
      </c>
      <c r="D15" s="122">
        <f t="shared" si="1"/>
        <v>55525</v>
      </c>
      <c r="E15" s="129" t="s">
        <v>686</v>
      </c>
      <c r="F15" s="129">
        <v>9</v>
      </c>
    </row>
    <row r="16" spans="1:14" x14ac:dyDescent="0.35">
      <c r="A16" s="129" t="s">
        <v>701</v>
      </c>
      <c r="B16" s="147">
        <f t="shared" si="0"/>
        <v>32411</v>
      </c>
      <c r="C16" s="122">
        <v>0</v>
      </c>
      <c r="D16" s="122">
        <f t="shared" si="1"/>
        <v>32411</v>
      </c>
      <c r="E16" s="129" t="s">
        <v>689</v>
      </c>
      <c r="F16" s="129">
        <v>9</v>
      </c>
    </row>
    <row r="17" spans="1:16" x14ac:dyDescent="0.35">
      <c r="A17" s="129" t="s">
        <v>702</v>
      </c>
      <c r="B17" s="147">
        <f t="shared" si="0"/>
        <v>61516.82</v>
      </c>
      <c r="C17" s="122">
        <v>0</v>
      </c>
      <c r="D17" s="122">
        <f t="shared" si="1"/>
        <v>61516.82</v>
      </c>
      <c r="E17" s="129" t="s">
        <v>686</v>
      </c>
      <c r="F17" s="129">
        <v>9</v>
      </c>
    </row>
    <row r="18" spans="1:16" x14ac:dyDescent="0.35">
      <c r="A18" s="129" t="s">
        <v>703</v>
      </c>
      <c r="B18" s="147">
        <f t="shared" si="0"/>
        <v>21958</v>
      </c>
      <c r="C18" s="122">
        <v>0</v>
      </c>
      <c r="D18" s="122">
        <f t="shared" si="1"/>
        <v>21958</v>
      </c>
      <c r="E18" s="129" t="s">
        <v>689</v>
      </c>
      <c r="F18" s="129">
        <v>9</v>
      </c>
    </row>
    <row r="19" spans="1:16" x14ac:dyDescent="0.35">
      <c r="A19" s="129" t="s">
        <v>704</v>
      </c>
      <c r="B19" s="147">
        <f t="shared" si="0"/>
        <v>109774.88</v>
      </c>
      <c r="C19" s="122">
        <v>0</v>
      </c>
      <c r="D19" s="122">
        <f t="shared" si="1"/>
        <v>109774.88</v>
      </c>
      <c r="E19" s="129" t="s">
        <v>686</v>
      </c>
      <c r="F19" s="129">
        <v>9</v>
      </c>
    </row>
    <row r="20" spans="1:16" x14ac:dyDescent="0.35">
      <c r="A20" s="129" t="s">
        <v>705</v>
      </c>
      <c r="B20" s="147">
        <f t="shared" si="0"/>
        <v>12314</v>
      </c>
      <c r="C20" s="122">
        <v>0</v>
      </c>
      <c r="D20" s="122">
        <f t="shared" si="1"/>
        <v>12314</v>
      </c>
      <c r="E20" s="129" t="s">
        <v>689</v>
      </c>
      <c r="F20" s="129">
        <v>9</v>
      </c>
    </row>
    <row r="21" spans="1:16" x14ac:dyDescent="0.35">
      <c r="A21" s="129" t="s">
        <v>706</v>
      </c>
      <c r="B21" s="147">
        <f t="shared" si="0"/>
        <v>12560.46</v>
      </c>
      <c r="C21" s="122">
        <v>0</v>
      </c>
      <c r="D21" s="122">
        <f t="shared" si="1"/>
        <v>12560.46</v>
      </c>
      <c r="E21" s="129" t="s">
        <v>686</v>
      </c>
      <c r="F21" s="129">
        <v>9</v>
      </c>
    </row>
    <row r="22" spans="1:16" x14ac:dyDescent="0.35">
      <c r="A22" s="129" t="s">
        <v>707</v>
      </c>
      <c r="B22" s="147">
        <f t="shared" si="0"/>
        <v>17562</v>
      </c>
      <c r="C22" s="122">
        <v>0</v>
      </c>
      <c r="D22" s="122">
        <f t="shared" si="1"/>
        <v>17562</v>
      </c>
      <c r="E22" s="129" t="s">
        <v>689</v>
      </c>
      <c r="F22" s="129">
        <v>9</v>
      </c>
    </row>
    <row r="23" spans="1:16" x14ac:dyDescent="0.35">
      <c r="A23" s="129" t="s">
        <v>708</v>
      </c>
      <c r="B23" s="147">
        <f t="shared" si="0"/>
        <v>30386</v>
      </c>
      <c r="C23" s="122">
        <v>0</v>
      </c>
      <c r="D23" s="122">
        <f t="shared" si="1"/>
        <v>30386</v>
      </c>
      <c r="E23" s="129" t="s">
        <v>689</v>
      </c>
      <c r="F23" s="129">
        <v>9</v>
      </c>
    </row>
    <row r="24" spans="1:16" x14ac:dyDescent="0.35">
      <c r="A24" s="129" t="s">
        <v>709</v>
      </c>
      <c r="B24" s="147">
        <f t="shared" si="0"/>
        <v>76000</v>
      </c>
      <c r="C24" s="122">
        <v>0</v>
      </c>
      <c r="D24" s="122">
        <f t="shared" si="1"/>
        <v>76000</v>
      </c>
      <c r="E24" s="129" t="s">
        <v>686</v>
      </c>
      <c r="F24" s="129">
        <v>9</v>
      </c>
    </row>
    <row r="25" spans="1:16" x14ac:dyDescent="0.35">
      <c r="A25" s="129" t="s">
        <v>710</v>
      </c>
      <c r="B25" s="147">
        <f t="shared" si="0"/>
        <v>56000</v>
      </c>
      <c r="C25" s="122">
        <v>0</v>
      </c>
      <c r="D25" s="122">
        <f t="shared" si="1"/>
        <v>56000</v>
      </c>
      <c r="E25" s="129" t="s">
        <v>686</v>
      </c>
      <c r="F25" s="129">
        <v>9</v>
      </c>
    </row>
    <row r="26" spans="1:16" x14ac:dyDescent="0.35">
      <c r="A26" s="129" t="s">
        <v>711</v>
      </c>
      <c r="B26" s="147">
        <f t="shared" si="0"/>
        <v>88326</v>
      </c>
      <c r="C26" s="122">
        <v>0</v>
      </c>
      <c r="D26" s="122">
        <f t="shared" si="1"/>
        <v>88326</v>
      </c>
      <c r="E26" s="129" t="s">
        <v>686</v>
      </c>
      <c r="F26" s="129">
        <v>9</v>
      </c>
    </row>
    <row r="27" spans="1:16" x14ac:dyDescent="0.35">
      <c r="A27" s="129" t="s">
        <v>712</v>
      </c>
      <c r="B27" s="147">
        <f t="shared" si="0"/>
        <v>12120.63</v>
      </c>
      <c r="C27" s="122">
        <v>0</v>
      </c>
      <c r="D27" s="122">
        <f t="shared" si="1"/>
        <v>12120.63</v>
      </c>
      <c r="E27" s="129" t="s">
        <v>689</v>
      </c>
      <c r="F27" s="129">
        <v>9</v>
      </c>
    </row>
    <row r="28" spans="1:16" x14ac:dyDescent="0.35">
      <c r="A28" s="129" t="s">
        <v>713</v>
      </c>
      <c r="B28" s="147">
        <f t="shared" si="0"/>
        <v>14783.64</v>
      </c>
      <c r="C28" s="122">
        <v>0</v>
      </c>
      <c r="D28" s="122">
        <f t="shared" si="1"/>
        <v>14783.64</v>
      </c>
      <c r="E28" s="129" t="s">
        <v>689</v>
      </c>
      <c r="F28" s="129">
        <v>9</v>
      </c>
    </row>
    <row r="29" spans="1:16" x14ac:dyDescent="0.35">
      <c r="A29" s="129" t="s">
        <v>714</v>
      </c>
      <c r="B29" s="147">
        <f t="shared" si="0"/>
        <v>31466</v>
      </c>
      <c r="C29" s="122">
        <v>0</v>
      </c>
      <c r="D29" s="122">
        <f t="shared" si="1"/>
        <v>31466</v>
      </c>
      <c r="E29" s="129" t="s">
        <v>689</v>
      </c>
      <c r="F29" s="129">
        <v>9</v>
      </c>
    </row>
    <row r="30" spans="1:16" x14ac:dyDescent="0.35">
      <c r="A30" s="129" t="s">
        <v>715</v>
      </c>
      <c r="B30" s="147">
        <f t="shared" si="0"/>
        <v>123500</v>
      </c>
      <c r="C30" s="122">
        <v>0</v>
      </c>
      <c r="D30" s="122">
        <f t="shared" si="1"/>
        <v>123500</v>
      </c>
      <c r="E30" s="129" t="s">
        <v>686</v>
      </c>
      <c r="F30" s="129">
        <v>9</v>
      </c>
    </row>
    <row r="31" spans="1:16" x14ac:dyDescent="0.35">
      <c r="A31" s="129" t="s">
        <v>716</v>
      </c>
      <c r="B31" s="147">
        <f t="shared" si="0"/>
        <v>43685</v>
      </c>
      <c r="C31" s="122">
        <v>0</v>
      </c>
      <c r="D31" s="122">
        <f t="shared" si="1"/>
        <v>43685</v>
      </c>
      <c r="E31" s="129" t="s">
        <v>689</v>
      </c>
      <c r="F31" s="129">
        <v>9</v>
      </c>
    </row>
    <row r="32" spans="1:16" x14ac:dyDescent="0.35">
      <c r="A32" s="129" t="s">
        <v>717</v>
      </c>
      <c r="B32" s="147">
        <f t="shared" si="0"/>
        <v>40544</v>
      </c>
      <c r="C32" s="122">
        <v>0</v>
      </c>
      <c r="D32" s="122">
        <f t="shared" si="1"/>
        <v>40544</v>
      </c>
      <c r="E32" s="129" t="s">
        <v>689</v>
      </c>
      <c r="F32" s="129">
        <v>9</v>
      </c>
      <c r="P32" s="139"/>
    </row>
    <row r="33" spans="1:16" x14ac:dyDescent="0.3">
      <c r="A33" s="129" t="s">
        <v>718</v>
      </c>
      <c r="B33" s="147">
        <f t="shared" si="0"/>
        <v>51254</v>
      </c>
      <c r="C33" s="122">
        <v>0</v>
      </c>
      <c r="D33" s="122">
        <f t="shared" si="1"/>
        <v>51254</v>
      </c>
      <c r="E33" s="129" t="s">
        <v>686</v>
      </c>
      <c r="F33" s="129">
        <v>9</v>
      </c>
      <c r="P33" s="140"/>
    </row>
    <row r="34" spans="1:16" ht="13.5" thickBot="1" x14ac:dyDescent="0.35">
      <c r="A34" s="130"/>
      <c r="B34" s="123">
        <f>SUM(B2:B33)</f>
        <v>1433584.4299999997</v>
      </c>
      <c r="C34" s="124">
        <f>SUM(C2:C33)</f>
        <v>0</v>
      </c>
      <c r="D34" s="124">
        <f>SUM(D2:D33)</f>
        <v>1433584.4299999997</v>
      </c>
      <c r="P34" s="140"/>
    </row>
    <row r="35" spans="1:16" ht="13.5" thickTop="1" x14ac:dyDescent="0.3">
      <c r="A35" s="130"/>
      <c r="P35" s="140"/>
    </row>
    <row r="37" spans="1:16" x14ac:dyDescent="0.35">
      <c r="A37" s="141" t="s">
        <v>719</v>
      </c>
    </row>
    <row r="38" spans="1:16" x14ac:dyDescent="0.3">
      <c r="A38" s="131" t="s">
        <v>720</v>
      </c>
      <c r="B38" s="131" t="s">
        <v>154</v>
      </c>
      <c r="C38" s="132" t="s">
        <v>721</v>
      </c>
      <c r="D38" s="131" t="s">
        <v>157</v>
      </c>
      <c r="E38" s="131" t="s">
        <v>156</v>
      </c>
      <c r="F38" s="131" t="s">
        <v>159</v>
      </c>
      <c r="G38" s="131" t="s">
        <v>160</v>
      </c>
      <c r="H38" s="131" t="s">
        <v>161</v>
      </c>
      <c r="I38" s="131" t="s">
        <v>722</v>
      </c>
      <c r="J38" s="131" t="s">
        <v>115</v>
      </c>
      <c r="K38" s="131" t="s">
        <v>163</v>
      </c>
      <c r="L38" s="131" t="s">
        <v>400</v>
      </c>
      <c r="M38" s="133" t="s">
        <v>120</v>
      </c>
      <c r="N38" s="133" t="s">
        <v>48</v>
      </c>
      <c r="O38" s="133" t="s">
        <v>315</v>
      </c>
      <c r="P38" s="133" t="s">
        <v>286</v>
      </c>
    </row>
    <row r="39" spans="1:16" ht="26" x14ac:dyDescent="0.35">
      <c r="A39" s="134" t="s">
        <v>681</v>
      </c>
      <c r="B39" s="135">
        <v>44748</v>
      </c>
      <c r="C39" s="136" t="s">
        <v>404</v>
      </c>
      <c r="D39" s="134" t="s">
        <v>723</v>
      </c>
      <c r="E39" s="137" t="s">
        <v>368</v>
      </c>
      <c r="F39" s="134" t="s">
        <v>167</v>
      </c>
      <c r="G39" s="134" t="s">
        <v>208</v>
      </c>
      <c r="H39" s="134" t="s">
        <v>724</v>
      </c>
      <c r="I39" s="134" t="s">
        <v>725</v>
      </c>
      <c r="J39" s="137" t="s">
        <v>368</v>
      </c>
      <c r="K39" s="138">
        <v>16000</v>
      </c>
      <c r="L39" s="137"/>
      <c r="M39" s="138">
        <f>K39-L39</f>
        <v>16000</v>
      </c>
      <c r="N39" s="138" t="s">
        <v>726</v>
      </c>
      <c r="O39" s="138" t="str">
        <f>I39</f>
        <v>The Kaneland Foundation</v>
      </c>
      <c r="P39" s="138" t="str">
        <f>N39&amp;"/"&amp;O39</f>
        <v>CGSP/The Kaneland Foundation</v>
      </c>
    </row>
    <row r="40" spans="1:16" ht="26" x14ac:dyDescent="0.35">
      <c r="A40" s="134" t="s">
        <v>681</v>
      </c>
      <c r="B40" s="135">
        <v>44748</v>
      </c>
      <c r="C40" s="136" t="s">
        <v>404</v>
      </c>
      <c r="D40" s="134" t="s">
        <v>727</v>
      </c>
      <c r="E40" s="137"/>
      <c r="F40" s="134" t="s">
        <v>167</v>
      </c>
      <c r="G40" s="134" t="s">
        <v>208</v>
      </c>
      <c r="H40" s="134" t="s">
        <v>724</v>
      </c>
      <c r="I40" s="134" t="s">
        <v>728</v>
      </c>
      <c r="J40" s="137"/>
      <c r="K40" s="138">
        <v>41784</v>
      </c>
      <c r="L40" s="137"/>
      <c r="M40" s="138">
        <f t="shared" ref="M40:M103" si="2">K40-L40</f>
        <v>41784</v>
      </c>
      <c r="N40" s="138" t="s">
        <v>726</v>
      </c>
      <c r="O40" s="138" t="str">
        <f t="shared" ref="O40:O65" si="3">I40</f>
        <v>Elderday Center, Inc.</v>
      </c>
      <c r="P40" s="138" t="str">
        <f t="shared" ref="P40:P103" si="4">N40&amp;"/"&amp;O40</f>
        <v>CGSP/Elderday Center, Inc.</v>
      </c>
    </row>
    <row r="41" spans="1:16" ht="26" x14ac:dyDescent="0.35">
      <c r="A41" s="134" t="s">
        <v>681</v>
      </c>
      <c r="B41" s="135">
        <v>44767</v>
      </c>
      <c r="C41" s="136" t="s">
        <v>404</v>
      </c>
      <c r="D41" s="134" t="s">
        <v>729</v>
      </c>
      <c r="E41" s="137"/>
      <c r="F41" s="134" t="s">
        <v>167</v>
      </c>
      <c r="G41" s="134" t="s">
        <v>208</v>
      </c>
      <c r="H41" s="134" t="s">
        <v>724</v>
      </c>
      <c r="I41" s="134" t="s">
        <v>730</v>
      </c>
      <c r="J41" s="137"/>
      <c r="K41" s="138">
        <v>8438</v>
      </c>
      <c r="L41" s="137"/>
      <c r="M41" s="138">
        <f t="shared" si="2"/>
        <v>8438</v>
      </c>
      <c r="N41" s="138" t="s">
        <v>726</v>
      </c>
      <c r="O41" s="138" t="str">
        <f t="shared" si="3"/>
        <v>Batavia Interfaith Food Pantry</v>
      </c>
      <c r="P41" s="138" t="str">
        <f t="shared" si="4"/>
        <v>CGSP/Batavia Interfaith Food Pantry</v>
      </c>
    </row>
    <row r="42" spans="1:16" ht="26" x14ac:dyDescent="0.35">
      <c r="A42" s="134" t="s">
        <v>681</v>
      </c>
      <c r="B42" s="135">
        <v>44767</v>
      </c>
      <c r="C42" s="136" t="s">
        <v>404</v>
      </c>
      <c r="D42" s="134" t="s">
        <v>731</v>
      </c>
      <c r="E42" s="137"/>
      <c r="F42" s="134" t="s">
        <v>167</v>
      </c>
      <c r="G42" s="134" t="s">
        <v>208</v>
      </c>
      <c r="H42" s="134" t="s">
        <v>724</v>
      </c>
      <c r="I42" s="134" t="s">
        <v>732</v>
      </c>
      <c r="J42" s="137"/>
      <c r="K42" s="138">
        <v>12281</v>
      </c>
      <c r="L42" s="137"/>
      <c r="M42" s="138">
        <f t="shared" si="2"/>
        <v>12281</v>
      </c>
      <c r="N42" s="138" t="s">
        <v>726</v>
      </c>
      <c r="O42" s="138" t="str">
        <f t="shared" si="3"/>
        <v>Holy Angels Food Pantry</v>
      </c>
      <c r="P42" s="138" t="str">
        <f t="shared" si="4"/>
        <v>CGSP/Holy Angels Food Pantry</v>
      </c>
    </row>
    <row r="43" spans="1:16" ht="26" x14ac:dyDescent="0.35">
      <c r="A43" s="134" t="s">
        <v>681</v>
      </c>
      <c r="B43" s="135">
        <v>44767</v>
      </c>
      <c r="C43" s="136" t="s">
        <v>404</v>
      </c>
      <c r="D43" s="134" t="s">
        <v>733</v>
      </c>
      <c r="E43" s="137"/>
      <c r="F43" s="134" t="s">
        <v>167</v>
      </c>
      <c r="G43" s="134" t="s">
        <v>208</v>
      </c>
      <c r="H43" s="134" t="s">
        <v>724</v>
      </c>
      <c r="I43" s="134" t="s">
        <v>734</v>
      </c>
      <c r="J43" s="137"/>
      <c r="K43" s="138">
        <v>40455</v>
      </c>
      <c r="L43" s="137"/>
      <c r="M43" s="138">
        <f t="shared" si="2"/>
        <v>40455</v>
      </c>
      <c r="N43" s="138" t="s">
        <v>726</v>
      </c>
      <c r="O43" s="138" t="str">
        <f t="shared" si="3"/>
        <v>Food for Greater Elgin, Inc.</v>
      </c>
      <c r="P43" s="138" t="str">
        <f t="shared" si="4"/>
        <v>CGSP/Food for Greater Elgin, Inc.</v>
      </c>
    </row>
    <row r="44" spans="1:16" ht="26" x14ac:dyDescent="0.35">
      <c r="A44" s="134" t="s">
        <v>681</v>
      </c>
      <c r="B44" s="135">
        <v>44784</v>
      </c>
      <c r="C44" s="136" t="s">
        <v>404</v>
      </c>
      <c r="D44" s="134" t="s">
        <v>735</v>
      </c>
      <c r="E44" s="137"/>
      <c r="F44" s="134" t="s">
        <v>167</v>
      </c>
      <c r="G44" s="134" t="s">
        <v>208</v>
      </c>
      <c r="H44" s="134" t="s">
        <v>724</v>
      </c>
      <c r="I44" s="134" t="s">
        <v>736</v>
      </c>
      <c r="J44" s="137"/>
      <c r="K44" s="138">
        <v>24029.97</v>
      </c>
      <c r="L44" s="137"/>
      <c r="M44" s="138">
        <f t="shared" si="2"/>
        <v>24029.97</v>
      </c>
      <c r="N44" s="138" t="s">
        <v>726</v>
      </c>
      <c r="O44" s="138" t="str">
        <f t="shared" si="3"/>
        <v>Talented Tenth Social Services</v>
      </c>
      <c r="P44" s="138" t="str">
        <f t="shared" si="4"/>
        <v>CGSP/Talented Tenth Social Services</v>
      </c>
    </row>
    <row r="45" spans="1:16" ht="26" x14ac:dyDescent="0.35">
      <c r="A45" s="134" t="s">
        <v>681</v>
      </c>
      <c r="B45" s="135">
        <v>44784</v>
      </c>
      <c r="C45" s="136" t="s">
        <v>404</v>
      </c>
      <c r="D45" s="134" t="s">
        <v>737</v>
      </c>
      <c r="E45" s="137"/>
      <c r="F45" s="134" t="s">
        <v>167</v>
      </c>
      <c r="G45" s="134" t="s">
        <v>208</v>
      </c>
      <c r="H45" s="134" t="s">
        <v>724</v>
      </c>
      <c r="I45" s="134" t="s">
        <v>738</v>
      </c>
      <c r="J45" s="137"/>
      <c r="K45" s="138">
        <v>57000</v>
      </c>
      <c r="L45" s="137"/>
      <c r="M45" s="138">
        <f t="shared" si="2"/>
        <v>57000</v>
      </c>
      <c r="N45" s="138" t="s">
        <v>726</v>
      </c>
      <c r="O45" s="138" t="str">
        <f t="shared" si="3"/>
        <v>PADS of Elgin</v>
      </c>
      <c r="P45" s="138" t="str">
        <f t="shared" si="4"/>
        <v>CGSP/PADS of Elgin</v>
      </c>
    </row>
    <row r="46" spans="1:16" ht="39" x14ac:dyDescent="0.35">
      <c r="A46" s="134" t="s">
        <v>681</v>
      </c>
      <c r="B46" s="135">
        <v>44784</v>
      </c>
      <c r="C46" s="136" t="s">
        <v>596</v>
      </c>
      <c r="D46" s="134" t="s">
        <v>739</v>
      </c>
      <c r="E46" s="137"/>
      <c r="F46" s="134" t="s">
        <v>167</v>
      </c>
      <c r="G46" s="134" t="s">
        <v>208</v>
      </c>
      <c r="H46" s="134" t="s">
        <v>724</v>
      </c>
      <c r="I46" s="134" t="s">
        <v>740</v>
      </c>
      <c r="J46" s="137"/>
      <c r="K46" s="138">
        <v>13684.32</v>
      </c>
      <c r="L46" s="137"/>
      <c r="M46" s="138">
        <f t="shared" si="2"/>
        <v>13684.32</v>
      </c>
      <c r="N46" s="138" t="s">
        <v>726</v>
      </c>
      <c r="O46" s="138" t="str">
        <f t="shared" si="3"/>
        <v>The Diocese of Rockford - Social Services</v>
      </c>
      <c r="P46" s="138" t="str">
        <f t="shared" si="4"/>
        <v>CGSP/The Diocese of Rockford - Social Services</v>
      </c>
    </row>
    <row r="47" spans="1:16" ht="52" x14ac:dyDescent="0.35">
      <c r="A47" s="134" t="s">
        <v>681</v>
      </c>
      <c r="B47" s="135">
        <v>44784</v>
      </c>
      <c r="C47" s="136" t="s">
        <v>605</v>
      </c>
      <c r="D47" s="134" t="s">
        <v>741</v>
      </c>
      <c r="E47" s="137"/>
      <c r="F47" s="134" t="s">
        <v>167</v>
      </c>
      <c r="G47" s="134" t="s">
        <v>208</v>
      </c>
      <c r="H47" s="134" t="s">
        <v>724</v>
      </c>
      <c r="I47" s="134" t="s">
        <v>71</v>
      </c>
      <c r="J47" s="137"/>
      <c r="K47" s="138">
        <v>55525</v>
      </c>
      <c r="L47" s="137"/>
      <c r="M47" s="138">
        <f t="shared" si="2"/>
        <v>55525</v>
      </c>
      <c r="N47" s="138" t="s">
        <v>726</v>
      </c>
      <c r="O47" s="138" t="str">
        <f t="shared" si="3"/>
        <v>Family Service Association of Greater Elgin Area</v>
      </c>
      <c r="P47" s="138" t="str">
        <f t="shared" si="4"/>
        <v>CGSP/Family Service Association of Greater Elgin Area</v>
      </c>
    </row>
    <row r="48" spans="1:16" ht="26" x14ac:dyDescent="0.35">
      <c r="A48" s="134" t="s">
        <v>681</v>
      </c>
      <c r="B48" s="135">
        <v>44784</v>
      </c>
      <c r="C48" s="136" t="s">
        <v>404</v>
      </c>
      <c r="D48" s="134" t="s">
        <v>742</v>
      </c>
      <c r="E48" s="137"/>
      <c r="F48" s="134" t="s">
        <v>167</v>
      </c>
      <c r="G48" s="134" t="s">
        <v>208</v>
      </c>
      <c r="H48" s="134" t="s">
        <v>724</v>
      </c>
      <c r="I48" s="134" t="s">
        <v>743</v>
      </c>
      <c r="J48" s="137"/>
      <c r="K48" s="138">
        <v>32411</v>
      </c>
      <c r="L48" s="137"/>
      <c r="M48" s="138">
        <f t="shared" si="2"/>
        <v>32411</v>
      </c>
      <c r="N48" s="138" t="s">
        <v>726</v>
      </c>
      <c r="O48" s="138" t="str">
        <f t="shared" si="3"/>
        <v>Simply Destinee</v>
      </c>
      <c r="P48" s="138" t="str">
        <f t="shared" si="4"/>
        <v>CGSP/Simply Destinee</v>
      </c>
    </row>
    <row r="49" spans="1:16" ht="26" x14ac:dyDescent="0.35">
      <c r="A49" s="134" t="s">
        <v>681</v>
      </c>
      <c r="B49" s="135">
        <v>44784</v>
      </c>
      <c r="C49" s="136" t="s">
        <v>404</v>
      </c>
      <c r="D49" s="134" t="s">
        <v>744</v>
      </c>
      <c r="E49" s="137"/>
      <c r="F49" s="134" t="s">
        <v>167</v>
      </c>
      <c r="G49" s="134" t="s">
        <v>208</v>
      </c>
      <c r="H49" s="134" t="s">
        <v>724</v>
      </c>
      <c r="I49" s="134" t="s">
        <v>745</v>
      </c>
      <c r="J49" s="137"/>
      <c r="K49" s="138">
        <v>61516.82</v>
      </c>
      <c r="L49" s="137"/>
      <c r="M49" s="138">
        <f t="shared" si="2"/>
        <v>61516.82</v>
      </c>
      <c r="N49" s="138" t="s">
        <v>726</v>
      </c>
      <c r="O49" s="138" t="str">
        <f t="shared" si="3"/>
        <v>National Alliance of Mental Illness</v>
      </c>
      <c r="P49" s="138" t="str">
        <f t="shared" si="4"/>
        <v>CGSP/National Alliance of Mental Illness</v>
      </c>
    </row>
    <row r="50" spans="1:16" ht="26" x14ac:dyDescent="0.35">
      <c r="A50" s="134" t="s">
        <v>681</v>
      </c>
      <c r="B50" s="135">
        <v>44798</v>
      </c>
      <c r="C50" s="136" t="s">
        <v>404</v>
      </c>
      <c r="D50" s="134" t="s">
        <v>746</v>
      </c>
      <c r="E50" s="137"/>
      <c r="F50" s="134" t="s">
        <v>167</v>
      </c>
      <c r="G50" s="134" t="s">
        <v>208</v>
      </c>
      <c r="H50" s="134" t="s">
        <v>724</v>
      </c>
      <c r="I50" s="134" t="s">
        <v>747</v>
      </c>
      <c r="J50" s="137"/>
      <c r="K50" s="138">
        <v>21958</v>
      </c>
      <c r="L50" s="137"/>
      <c r="M50" s="138">
        <f t="shared" si="2"/>
        <v>21958</v>
      </c>
      <c r="N50" s="138" t="s">
        <v>726</v>
      </c>
      <c r="O50" s="138" t="str">
        <f t="shared" si="3"/>
        <v>The Joshua Tree Community</v>
      </c>
      <c r="P50" s="138" t="str">
        <f t="shared" si="4"/>
        <v>CGSP/The Joshua Tree Community</v>
      </c>
    </row>
    <row r="51" spans="1:16" ht="26" x14ac:dyDescent="0.35">
      <c r="A51" s="134" t="s">
        <v>681</v>
      </c>
      <c r="B51" s="135">
        <v>44798</v>
      </c>
      <c r="C51" s="136" t="s">
        <v>404</v>
      </c>
      <c r="D51" s="134" t="s">
        <v>748</v>
      </c>
      <c r="E51" s="137"/>
      <c r="F51" s="134" t="s">
        <v>167</v>
      </c>
      <c r="G51" s="134" t="s">
        <v>208</v>
      </c>
      <c r="H51" s="134" t="s">
        <v>724</v>
      </c>
      <c r="I51" s="134" t="s">
        <v>749</v>
      </c>
      <c r="J51" s="137"/>
      <c r="K51" s="138">
        <v>109774.88</v>
      </c>
      <c r="L51" s="137"/>
      <c r="M51" s="138">
        <f t="shared" si="2"/>
        <v>109774.88</v>
      </c>
      <c r="N51" s="138" t="s">
        <v>726</v>
      </c>
      <c r="O51" s="138" t="str">
        <f t="shared" si="3"/>
        <v>Mutual Ground, Inc.</v>
      </c>
      <c r="P51" s="138" t="str">
        <f t="shared" si="4"/>
        <v>CGSP/Mutual Ground, Inc.</v>
      </c>
    </row>
    <row r="52" spans="1:16" ht="39" x14ac:dyDescent="0.35">
      <c r="A52" s="134" t="s">
        <v>681</v>
      </c>
      <c r="B52" s="135">
        <v>44798</v>
      </c>
      <c r="C52" s="136" t="s">
        <v>404</v>
      </c>
      <c r="D52" s="134" t="s">
        <v>750</v>
      </c>
      <c r="E52" s="137"/>
      <c r="F52" s="134" t="s">
        <v>167</v>
      </c>
      <c r="G52" s="134" t="s">
        <v>208</v>
      </c>
      <c r="H52" s="134" t="s">
        <v>724</v>
      </c>
      <c r="I52" s="134" t="s">
        <v>751</v>
      </c>
      <c r="J52" s="137"/>
      <c r="K52" s="138">
        <v>12314</v>
      </c>
      <c r="L52" s="137"/>
      <c r="M52" s="138">
        <f t="shared" si="2"/>
        <v>12314</v>
      </c>
      <c r="N52" s="138" t="s">
        <v>726</v>
      </c>
      <c r="O52" s="138" t="str">
        <f t="shared" si="3"/>
        <v>The Salvation Army Tri-City Corps</v>
      </c>
      <c r="P52" s="138" t="str">
        <f t="shared" si="4"/>
        <v>CGSP/The Salvation Army Tri-City Corps</v>
      </c>
    </row>
    <row r="53" spans="1:16" ht="26" x14ac:dyDescent="0.35">
      <c r="A53" s="134" t="s">
        <v>681</v>
      </c>
      <c r="B53" s="135">
        <v>44798</v>
      </c>
      <c r="C53" s="136" t="s">
        <v>404</v>
      </c>
      <c r="D53" s="134" t="s">
        <v>752</v>
      </c>
      <c r="E53" s="137"/>
      <c r="F53" s="134" t="s">
        <v>167</v>
      </c>
      <c r="G53" s="134" t="s">
        <v>208</v>
      </c>
      <c r="H53" s="134" t="s">
        <v>724</v>
      </c>
      <c r="I53" s="134" t="s">
        <v>753</v>
      </c>
      <c r="J53" s="137"/>
      <c r="K53" s="138">
        <v>12560.46</v>
      </c>
      <c r="L53" s="137"/>
      <c r="M53" s="138">
        <f t="shared" si="2"/>
        <v>12560.46</v>
      </c>
      <c r="N53" s="138" t="s">
        <v>726</v>
      </c>
      <c r="O53" s="138" t="str">
        <f t="shared" si="3"/>
        <v>Community Crisis Center, Inc.</v>
      </c>
      <c r="P53" s="138" t="str">
        <f t="shared" si="4"/>
        <v>CGSP/Community Crisis Center, Inc.</v>
      </c>
    </row>
    <row r="54" spans="1:16" ht="26" x14ac:dyDescent="0.35">
      <c r="A54" s="134" t="s">
        <v>681</v>
      </c>
      <c r="B54" s="135">
        <v>44798</v>
      </c>
      <c r="C54" s="136" t="s">
        <v>404</v>
      </c>
      <c r="D54" s="134" t="s">
        <v>754</v>
      </c>
      <c r="E54" s="137"/>
      <c r="F54" s="134" t="s">
        <v>167</v>
      </c>
      <c r="G54" s="134" t="s">
        <v>208</v>
      </c>
      <c r="H54" s="134" t="s">
        <v>724</v>
      </c>
      <c r="I54" s="134" t="s">
        <v>755</v>
      </c>
      <c r="J54" s="137"/>
      <c r="K54" s="138">
        <v>17562</v>
      </c>
      <c r="L54" s="137"/>
      <c r="M54" s="138">
        <f t="shared" si="2"/>
        <v>17562</v>
      </c>
      <c r="N54" s="138" t="s">
        <v>726</v>
      </c>
      <c r="O54" s="138" t="str">
        <f t="shared" si="3"/>
        <v>Marie Wilkinson Food Pantry</v>
      </c>
      <c r="P54" s="138" t="str">
        <f t="shared" si="4"/>
        <v>CGSP/Marie Wilkinson Food Pantry</v>
      </c>
    </row>
    <row r="55" spans="1:16" ht="39" x14ac:dyDescent="0.35">
      <c r="A55" s="134" t="s">
        <v>681</v>
      </c>
      <c r="B55" s="135">
        <v>44798</v>
      </c>
      <c r="C55" s="136" t="s">
        <v>404</v>
      </c>
      <c r="D55" s="134" t="s">
        <v>756</v>
      </c>
      <c r="E55" s="137"/>
      <c r="F55" s="134" t="s">
        <v>167</v>
      </c>
      <c r="G55" s="134" t="s">
        <v>208</v>
      </c>
      <c r="H55" s="134" t="s">
        <v>724</v>
      </c>
      <c r="I55" s="134" t="s">
        <v>757</v>
      </c>
      <c r="J55" s="137"/>
      <c r="K55" s="138">
        <v>30386</v>
      </c>
      <c r="L55" s="137"/>
      <c r="M55" s="138">
        <f t="shared" si="2"/>
        <v>30386</v>
      </c>
      <c r="N55" s="138" t="s">
        <v>726</v>
      </c>
      <c r="O55" s="138" t="str">
        <f t="shared" si="3"/>
        <v>Changing Children's World Foundation</v>
      </c>
      <c r="P55" s="138" t="str">
        <f t="shared" si="4"/>
        <v>CGSP/Changing Children's World Foundation</v>
      </c>
    </row>
    <row r="56" spans="1:16" ht="39" x14ac:dyDescent="0.35">
      <c r="A56" s="134" t="s">
        <v>681</v>
      </c>
      <c r="B56" s="135">
        <v>44812</v>
      </c>
      <c r="C56" s="136" t="s">
        <v>404</v>
      </c>
      <c r="D56" s="134" t="s">
        <v>758</v>
      </c>
      <c r="E56" s="137" t="s">
        <v>368</v>
      </c>
      <c r="F56" s="134" t="s">
        <v>167</v>
      </c>
      <c r="G56" s="134" t="s">
        <v>208</v>
      </c>
      <c r="H56" s="134" t="s">
        <v>724</v>
      </c>
      <c r="I56" s="134" t="s">
        <v>70</v>
      </c>
      <c r="J56" s="137"/>
      <c r="K56" s="138">
        <v>76000</v>
      </c>
      <c r="L56" s="137"/>
      <c r="M56" s="138">
        <f t="shared" si="2"/>
        <v>76000</v>
      </c>
      <c r="N56" s="138" t="s">
        <v>726</v>
      </c>
      <c r="O56" s="138" t="str">
        <f t="shared" si="3"/>
        <v>Family Counseling Service of Aurora</v>
      </c>
      <c r="P56" s="138" t="str">
        <f t="shared" si="4"/>
        <v>CGSP/Family Counseling Service of Aurora</v>
      </c>
    </row>
    <row r="57" spans="1:16" ht="26" x14ac:dyDescent="0.35">
      <c r="A57" s="134" t="s">
        <v>681</v>
      </c>
      <c r="B57" s="135">
        <v>44812</v>
      </c>
      <c r="C57" s="136" t="s">
        <v>404</v>
      </c>
      <c r="D57" s="134" t="s">
        <v>759</v>
      </c>
      <c r="E57" s="137" t="s">
        <v>368</v>
      </c>
      <c r="F57" s="134" t="s">
        <v>167</v>
      </c>
      <c r="G57" s="134" t="s">
        <v>208</v>
      </c>
      <c r="H57" s="134" t="s">
        <v>724</v>
      </c>
      <c r="I57" s="134" t="s">
        <v>760</v>
      </c>
      <c r="J57" s="137"/>
      <c r="K57" s="138">
        <v>56000</v>
      </c>
      <c r="L57" s="137"/>
      <c r="M57" s="138">
        <f t="shared" si="2"/>
        <v>56000</v>
      </c>
      <c r="N57" s="138" t="s">
        <v>726</v>
      </c>
      <c r="O57" s="138" t="str">
        <f t="shared" si="3"/>
        <v>Tri-City Family Services</v>
      </c>
      <c r="P57" s="138" t="str">
        <f t="shared" si="4"/>
        <v>CGSP/Tri-City Family Services</v>
      </c>
    </row>
    <row r="58" spans="1:16" ht="26" x14ac:dyDescent="0.35">
      <c r="A58" s="134" t="s">
        <v>681</v>
      </c>
      <c r="B58" s="135">
        <v>44812</v>
      </c>
      <c r="C58" s="136" t="s">
        <v>404</v>
      </c>
      <c r="D58" s="134" t="s">
        <v>761</v>
      </c>
      <c r="E58" s="137" t="s">
        <v>368</v>
      </c>
      <c r="F58" s="134" t="s">
        <v>167</v>
      </c>
      <c r="G58" s="134" t="s">
        <v>208</v>
      </c>
      <c r="H58" s="134" t="s">
        <v>724</v>
      </c>
      <c r="I58" s="134" t="s">
        <v>77</v>
      </c>
      <c r="J58" s="137"/>
      <c r="K58" s="138">
        <v>88326</v>
      </c>
      <c r="L58" s="137"/>
      <c r="M58" s="138">
        <f t="shared" si="2"/>
        <v>88326</v>
      </c>
      <c r="N58" s="138" t="s">
        <v>726</v>
      </c>
      <c r="O58" s="138" t="str">
        <f t="shared" si="3"/>
        <v>Lazarus House</v>
      </c>
      <c r="P58" s="138" t="str">
        <f t="shared" si="4"/>
        <v>CGSP/Lazarus House</v>
      </c>
    </row>
    <row r="59" spans="1:16" ht="26" x14ac:dyDescent="0.35">
      <c r="A59" s="134" t="s">
        <v>681</v>
      </c>
      <c r="B59" s="135">
        <v>44812</v>
      </c>
      <c r="C59" s="136" t="s">
        <v>404</v>
      </c>
      <c r="D59" s="134" t="s">
        <v>762</v>
      </c>
      <c r="E59" s="137"/>
      <c r="F59" s="134" t="s">
        <v>167</v>
      </c>
      <c r="G59" s="134" t="s">
        <v>208</v>
      </c>
      <c r="H59" s="134" t="s">
        <v>724</v>
      </c>
      <c r="I59" s="134" t="s">
        <v>763</v>
      </c>
      <c r="J59" s="137"/>
      <c r="K59" s="138">
        <v>12120.63</v>
      </c>
      <c r="L59" s="137"/>
      <c r="M59" s="138">
        <f t="shared" si="2"/>
        <v>12120.63</v>
      </c>
      <c r="N59" s="138" t="s">
        <v>726</v>
      </c>
      <c r="O59" s="138" t="str">
        <f t="shared" si="3"/>
        <v>D300 Food Pantry</v>
      </c>
      <c r="P59" s="138" t="str">
        <f t="shared" si="4"/>
        <v>CGSP/D300 Food Pantry</v>
      </c>
    </row>
    <row r="60" spans="1:16" ht="26" x14ac:dyDescent="0.35">
      <c r="A60" s="134" t="s">
        <v>681</v>
      </c>
      <c r="B60" s="135">
        <v>44812</v>
      </c>
      <c r="C60" s="136" t="s">
        <v>404</v>
      </c>
      <c r="D60" s="134" t="s">
        <v>764</v>
      </c>
      <c r="E60" s="137"/>
      <c r="F60" s="134" t="s">
        <v>167</v>
      </c>
      <c r="G60" s="134" t="s">
        <v>208</v>
      </c>
      <c r="H60" s="134" t="s">
        <v>724</v>
      </c>
      <c r="I60" s="134" t="s">
        <v>334</v>
      </c>
      <c r="J60" s="137"/>
      <c r="K60" s="138">
        <v>14783.64</v>
      </c>
      <c r="L60" s="137"/>
      <c r="M60" s="138">
        <f t="shared" si="2"/>
        <v>14783.64</v>
      </c>
      <c r="N60" s="138" t="s">
        <v>726</v>
      </c>
      <c r="O60" s="138" t="str">
        <f t="shared" si="3"/>
        <v>F.I.S.H. Food Pantry</v>
      </c>
      <c r="P60" s="138" t="str">
        <f t="shared" si="4"/>
        <v>CGSP/F.I.S.H. Food Pantry</v>
      </c>
    </row>
    <row r="61" spans="1:16" ht="39" x14ac:dyDescent="0.35">
      <c r="A61" s="134" t="s">
        <v>681</v>
      </c>
      <c r="B61" s="135">
        <v>44812</v>
      </c>
      <c r="C61" s="136" t="s">
        <v>404</v>
      </c>
      <c r="D61" s="134" t="s">
        <v>765</v>
      </c>
      <c r="E61" s="137"/>
      <c r="F61" s="134" t="s">
        <v>167</v>
      </c>
      <c r="G61" s="134" t="s">
        <v>208</v>
      </c>
      <c r="H61" s="134" t="s">
        <v>724</v>
      </c>
      <c r="I61" s="134" t="s">
        <v>766</v>
      </c>
      <c r="J61" s="137"/>
      <c r="K61" s="138">
        <v>31466</v>
      </c>
      <c r="L61" s="137"/>
      <c r="M61" s="138">
        <f t="shared" si="2"/>
        <v>31466</v>
      </c>
      <c r="N61" s="138" t="s">
        <v>726</v>
      </c>
      <c r="O61" s="138" t="str">
        <f t="shared" si="3"/>
        <v>Aurora Area Interfaith Food Pantry</v>
      </c>
      <c r="P61" s="138" t="str">
        <f t="shared" si="4"/>
        <v>CGSP/Aurora Area Interfaith Food Pantry</v>
      </c>
    </row>
    <row r="62" spans="1:16" ht="39" x14ac:dyDescent="0.35">
      <c r="A62" s="134" t="s">
        <v>681</v>
      </c>
      <c r="B62" s="135">
        <v>44826</v>
      </c>
      <c r="C62" s="136" t="s">
        <v>404</v>
      </c>
      <c r="D62" s="134" t="s">
        <v>767</v>
      </c>
      <c r="E62" s="137"/>
      <c r="F62" s="134" t="s">
        <v>167</v>
      </c>
      <c r="G62" s="134" t="s">
        <v>208</v>
      </c>
      <c r="H62" s="134" t="s">
        <v>724</v>
      </c>
      <c r="I62" s="134" t="s">
        <v>68</v>
      </c>
      <c r="J62" s="137"/>
      <c r="K62" s="138">
        <v>123500</v>
      </c>
      <c r="L62" s="137"/>
      <c r="M62" s="138">
        <f t="shared" si="2"/>
        <v>123500</v>
      </c>
      <c r="N62" s="138" t="s">
        <v>726</v>
      </c>
      <c r="O62" s="138" t="str">
        <f t="shared" si="3"/>
        <v>Association for Individual Development</v>
      </c>
      <c r="P62" s="138" t="str">
        <f t="shared" si="4"/>
        <v>CGSP/Association for Individual Development</v>
      </c>
    </row>
    <row r="63" spans="1:16" ht="26" x14ac:dyDescent="0.35">
      <c r="A63" s="134" t="s">
        <v>681</v>
      </c>
      <c r="B63" s="135">
        <v>44826</v>
      </c>
      <c r="C63" s="136" t="s">
        <v>404</v>
      </c>
      <c r="D63" s="134" t="s">
        <v>768</v>
      </c>
      <c r="E63" s="137"/>
      <c r="F63" s="134" t="s">
        <v>167</v>
      </c>
      <c r="G63" s="134" t="s">
        <v>208</v>
      </c>
      <c r="H63" s="134" t="s">
        <v>724</v>
      </c>
      <c r="I63" s="134" t="s">
        <v>769</v>
      </c>
      <c r="J63" s="137"/>
      <c r="K63" s="138">
        <v>43685</v>
      </c>
      <c r="L63" s="137"/>
      <c r="M63" s="138">
        <f t="shared" si="2"/>
        <v>43685</v>
      </c>
      <c r="N63" s="138" t="s">
        <v>726</v>
      </c>
      <c r="O63" s="138" t="str">
        <f t="shared" si="3"/>
        <v>Fox Valley Hands of Hope</v>
      </c>
      <c r="P63" s="138" t="str">
        <f t="shared" si="4"/>
        <v>CGSP/Fox Valley Hands of Hope</v>
      </c>
    </row>
    <row r="64" spans="1:16" ht="26" x14ac:dyDescent="0.35">
      <c r="A64" s="134" t="s">
        <v>681</v>
      </c>
      <c r="B64" s="135">
        <v>44826</v>
      </c>
      <c r="C64" s="136" t="s">
        <v>404</v>
      </c>
      <c r="D64" s="134" t="s">
        <v>770</v>
      </c>
      <c r="E64" s="137"/>
      <c r="F64" s="134" t="s">
        <v>167</v>
      </c>
      <c r="G64" s="134" t="s">
        <v>208</v>
      </c>
      <c r="H64" s="134" t="s">
        <v>724</v>
      </c>
      <c r="I64" s="134" t="s">
        <v>771</v>
      </c>
      <c r="J64" s="137"/>
      <c r="K64" s="138">
        <v>40544</v>
      </c>
      <c r="L64" s="137"/>
      <c r="M64" s="138">
        <f t="shared" si="2"/>
        <v>40544</v>
      </c>
      <c r="N64" s="138" t="s">
        <v>726</v>
      </c>
      <c r="O64" s="138" t="str">
        <f t="shared" si="3"/>
        <v>Lighthouse Foundation</v>
      </c>
      <c r="P64" s="138" t="str">
        <f t="shared" si="4"/>
        <v>CGSP/Lighthouse Foundation</v>
      </c>
    </row>
    <row r="65" spans="1:16" ht="39" x14ac:dyDescent="0.35">
      <c r="A65" s="134" t="s">
        <v>681</v>
      </c>
      <c r="B65" s="135">
        <v>44826</v>
      </c>
      <c r="C65" s="136" t="s">
        <v>404</v>
      </c>
      <c r="D65" s="134" t="s">
        <v>772</v>
      </c>
      <c r="E65" s="137"/>
      <c r="F65" s="134" t="s">
        <v>167</v>
      </c>
      <c r="G65" s="134" t="s">
        <v>208</v>
      </c>
      <c r="H65" s="134" t="s">
        <v>724</v>
      </c>
      <c r="I65" s="134" t="s">
        <v>81</v>
      </c>
      <c r="J65" s="137"/>
      <c r="K65" s="138">
        <v>51254</v>
      </c>
      <c r="L65" s="137"/>
      <c r="M65" s="138">
        <f t="shared" si="2"/>
        <v>51254</v>
      </c>
      <c r="N65" s="138" t="s">
        <v>726</v>
      </c>
      <c r="O65" s="138" t="str">
        <f t="shared" si="3"/>
        <v>Suicide Prevention Services</v>
      </c>
      <c r="P65" s="138" t="str">
        <f t="shared" si="4"/>
        <v>CGSP/Suicide Prevention Services</v>
      </c>
    </row>
    <row r="66" spans="1:16" ht="26" x14ac:dyDescent="0.35">
      <c r="A66" s="134" t="s">
        <v>557</v>
      </c>
      <c r="B66" s="135">
        <v>44737</v>
      </c>
      <c r="C66" s="136" t="s">
        <v>773</v>
      </c>
      <c r="D66" s="134" t="s">
        <v>774</v>
      </c>
      <c r="E66" s="137"/>
      <c r="F66" s="134" t="s">
        <v>167</v>
      </c>
      <c r="G66" s="134" t="s">
        <v>359</v>
      </c>
      <c r="H66" s="134" t="s">
        <v>674</v>
      </c>
      <c r="I66" s="134" t="s">
        <v>361</v>
      </c>
      <c r="J66" s="137" t="s">
        <v>136</v>
      </c>
      <c r="K66" s="138">
        <v>3826.92</v>
      </c>
      <c r="L66" s="137"/>
      <c r="M66" s="138">
        <f t="shared" si="2"/>
        <v>3826.92</v>
      </c>
      <c r="N66" s="138" t="s">
        <v>362</v>
      </c>
      <c r="O66" s="138" t="s">
        <v>152</v>
      </c>
      <c r="P66" s="138" t="str">
        <f t="shared" si="4"/>
        <v>Admin/Payroll</v>
      </c>
    </row>
    <row r="67" spans="1:16" ht="26" x14ac:dyDescent="0.35">
      <c r="A67" s="134" t="s">
        <v>557</v>
      </c>
      <c r="B67" s="135">
        <v>44737</v>
      </c>
      <c r="C67" s="136" t="s">
        <v>773</v>
      </c>
      <c r="D67" s="134" t="s">
        <v>774</v>
      </c>
      <c r="E67" s="137"/>
      <c r="F67" s="134" t="s">
        <v>167</v>
      </c>
      <c r="G67" s="134" t="s">
        <v>359</v>
      </c>
      <c r="H67" s="134" t="s">
        <v>674</v>
      </c>
      <c r="I67" s="134" t="s">
        <v>363</v>
      </c>
      <c r="J67" s="137" t="s">
        <v>136</v>
      </c>
      <c r="K67" s="138">
        <v>660</v>
      </c>
      <c r="L67" s="137"/>
      <c r="M67" s="138">
        <f t="shared" si="2"/>
        <v>660</v>
      </c>
      <c r="N67" s="138" t="s">
        <v>362</v>
      </c>
      <c r="O67" s="138" t="s">
        <v>152</v>
      </c>
      <c r="P67" s="138" t="str">
        <f t="shared" si="4"/>
        <v>Admin/Payroll</v>
      </c>
    </row>
    <row r="68" spans="1:16" ht="26" x14ac:dyDescent="0.35">
      <c r="A68" s="134" t="s">
        <v>557</v>
      </c>
      <c r="B68" s="135">
        <v>44751</v>
      </c>
      <c r="C68" s="136" t="s">
        <v>775</v>
      </c>
      <c r="D68" s="134" t="s">
        <v>776</v>
      </c>
      <c r="E68" s="137"/>
      <c r="F68" s="134" t="s">
        <v>167</v>
      </c>
      <c r="G68" s="134" t="s">
        <v>359</v>
      </c>
      <c r="H68" s="134" t="s">
        <v>674</v>
      </c>
      <c r="I68" s="134" t="s">
        <v>361</v>
      </c>
      <c r="J68" s="137" t="s">
        <v>136</v>
      </c>
      <c r="K68" s="138">
        <v>3826.92</v>
      </c>
      <c r="L68" s="137"/>
      <c r="M68" s="138">
        <f t="shared" si="2"/>
        <v>3826.92</v>
      </c>
      <c r="N68" s="138" t="s">
        <v>362</v>
      </c>
      <c r="O68" s="138" t="s">
        <v>152</v>
      </c>
      <c r="P68" s="138" t="str">
        <f t="shared" si="4"/>
        <v>Admin/Payroll</v>
      </c>
    </row>
    <row r="69" spans="1:16" ht="26" x14ac:dyDescent="0.35">
      <c r="A69" s="134" t="s">
        <v>557</v>
      </c>
      <c r="B69" s="135">
        <v>44751</v>
      </c>
      <c r="C69" s="136" t="s">
        <v>775</v>
      </c>
      <c r="D69" s="134" t="s">
        <v>776</v>
      </c>
      <c r="E69" s="137"/>
      <c r="F69" s="134" t="s">
        <v>167</v>
      </c>
      <c r="G69" s="134" t="s">
        <v>359</v>
      </c>
      <c r="H69" s="134" t="s">
        <v>674</v>
      </c>
      <c r="I69" s="134" t="s">
        <v>363</v>
      </c>
      <c r="J69" s="137" t="s">
        <v>136</v>
      </c>
      <c r="K69" s="138">
        <v>990</v>
      </c>
      <c r="L69" s="137"/>
      <c r="M69" s="138">
        <f t="shared" si="2"/>
        <v>990</v>
      </c>
      <c r="N69" s="138" t="s">
        <v>362</v>
      </c>
      <c r="O69" s="138" t="s">
        <v>152</v>
      </c>
      <c r="P69" s="138" t="str">
        <f t="shared" si="4"/>
        <v>Admin/Payroll</v>
      </c>
    </row>
    <row r="70" spans="1:16" ht="26" x14ac:dyDescent="0.35">
      <c r="A70" s="134" t="s">
        <v>557</v>
      </c>
      <c r="B70" s="135">
        <v>44765</v>
      </c>
      <c r="C70" s="136" t="s">
        <v>777</v>
      </c>
      <c r="D70" s="134" t="s">
        <v>778</v>
      </c>
      <c r="E70" s="137"/>
      <c r="F70" s="134" t="s">
        <v>167</v>
      </c>
      <c r="G70" s="134" t="s">
        <v>359</v>
      </c>
      <c r="H70" s="134" t="s">
        <v>674</v>
      </c>
      <c r="I70" s="134" t="s">
        <v>361</v>
      </c>
      <c r="J70" s="137" t="s">
        <v>136</v>
      </c>
      <c r="K70" s="138">
        <v>3826.92</v>
      </c>
      <c r="L70" s="137"/>
      <c r="M70" s="138">
        <f t="shared" si="2"/>
        <v>3826.92</v>
      </c>
      <c r="N70" s="138" t="s">
        <v>362</v>
      </c>
      <c r="O70" s="138" t="s">
        <v>152</v>
      </c>
      <c r="P70" s="138" t="str">
        <f t="shared" si="4"/>
        <v>Admin/Payroll</v>
      </c>
    </row>
    <row r="71" spans="1:16" ht="26" x14ac:dyDescent="0.35">
      <c r="A71" s="134" t="s">
        <v>557</v>
      </c>
      <c r="B71" s="135">
        <v>44765</v>
      </c>
      <c r="C71" s="136" t="s">
        <v>777</v>
      </c>
      <c r="D71" s="134" t="s">
        <v>778</v>
      </c>
      <c r="E71" s="137" t="s">
        <v>368</v>
      </c>
      <c r="F71" s="134" t="s">
        <v>167</v>
      </c>
      <c r="G71" s="134" t="s">
        <v>359</v>
      </c>
      <c r="H71" s="134" t="s">
        <v>674</v>
      </c>
      <c r="I71" s="134" t="s">
        <v>363</v>
      </c>
      <c r="J71" s="137" t="s">
        <v>136</v>
      </c>
      <c r="K71" s="138">
        <v>1035</v>
      </c>
      <c r="L71" s="137"/>
      <c r="M71" s="138">
        <f t="shared" si="2"/>
        <v>1035</v>
      </c>
      <c r="N71" s="138" t="s">
        <v>362</v>
      </c>
      <c r="O71" s="138" t="s">
        <v>152</v>
      </c>
      <c r="P71" s="138" t="str">
        <f t="shared" si="4"/>
        <v>Admin/Payroll</v>
      </c>
    </row>
    <row r="72" spans="1:16" ht="26" x14ac:dyDescent="0.35">
      <c r="A72" s="134" t="s">
        <v>557</v>
      </c>
      <c r="B72" s="135">
        <v>44779</v>
      </c>
      <c r="C72" s="136" t="s">
        <v>779</v>
      </c>
      <c r="D72" s="134" t="s">
        <v>780</v>
      </c>
      <c r="E72" s="137"/>
      <c r="F72" s="134" t="s">
        <v>167</v>
      </c>
      <c r="G72" s="134" t="s">
        <v>359</v>
      </c>
      <c r="H72" s="134" t="s">
        <v>674</v>
      </c>
      <c r="I72" s="134" t="s">
        <v>361</v>
      </c>
      <c r="J72" s="137" t="s">
        <v>136</v>
      </c>
      <c r="K72" s="138">
        <v>3826.92</v>
      </c>
      <c r="L72" s="137"/>
      <c r="M72" s="138">
        <f t="shared" si="2"/>
        <v>3826.92</v>
      </c>
      <c r="N72" s="138" t="s">
        <v>362</v>
      </c>
      <c r="O72" s="138" t="s">
        <v>152</v>
      </c>
      <c r="P72" s="138" t="str">
        <f t="shared" si="4"/>
        <v>Admin/Payroll</v>
      </c>
    </row>
    <row r="73" spans="1:16" ht="26" x14ac:dyDescent="0.35">
      <c r="A73" s="134" t="s">
        <v>557</v>
      </c>
      <c r="B73" s="135">
        <v>44779</v>
      </c>
      <c r="C73" s="136" t="s">
        <v>779</v>
      </c>
      <c r="D73" s="134" t="s">
        <v>780</v>
      </c>
      <c r="E73" s="137"/>
      <c r="F73" s="134" t="s">
        <v>167</v>
      </c>
      <c r="G73" s="134" t="s">
        <v>359</v>
      </c>
      <c r="H73" s="134" t="s">
        <v>674</v>
      </c>
      <c r="I73" s="134" t="s">
        <v>363</v>
      </c>
      <c r="J73" s="137" t="s">
        <v>136</v>
      </c>
      <c r="K73" s="138">
        <v>690</v>
      </c>
      <c r="L73" s="137"/>
      <c r="M73" s="138">
        <f t="shared" si="2"/>
        <v>690</v>
      </c>
      <c r="N73" s="138" t="s">
        <v>362</v>
      </c>
      <c r="O73" s="138" t="s">
        <v>152</v>
      </c>
      <c r="P73" s="138" t="str">
        <f t="shared" si="4"/>
        <v>Admin/Payroll</v>
      </c>
    </row>
    <row r="74" spans="1:16" ht="26" x14ac:dyDescent="0.35">
      <c r="A74" s="134" t="s">
        <v>557</v>
      </c>
      <c r="B74" s="135">
        <v>44793</v>
      </c>
      <c r="C74" s="136" t="s">
        <v>781</v>
      </c>
      <c r="D74" s="134" t="s">
        <v>782</v>
      </c>
      <c r="E74" s="137"/>
      <c r="F74" s="134" t="s">
        <v>167</v>
      </c>
      <c r="G74" s="134" t="s">
        <v>359</v>
      </c>
      <c r="H74" s="134" t="s">
        <v>674</v>
      </c>
      <c r="I74" s="134" t="s">
        <v>361</v>
      </c>
      <c r="J74" s="137" t="s">
        <v>136</v>
      </c>
      <c r="K74" s="138">
        <v>3826.92</v>
      </c>
      <c r="L74" s="137"/>
      <c r="M74" s="138">
        <f t="shared" si="2"/>
        <v>3826.92</v>
      </c>
      <c r="N74" s="138" t="s">
        <v>362</v>
      </c>
      <c r="O74" s="138" t="s">
        <v>152</v>
      </c>
      <c r="P74" s="138" t="str">
        <f t="shared" si="4"/>
        <v>Admin/Payroll</v>
      </c>
    </row>
    <row r="75" spans="1:16" ht="26" x14ac:dyDescent="0.35">
      <c r="A75" s="134" t="s">
        <v>557</v>
      </c>
      <c r="B75" s="135">
        <v>44793</v>
      </c>
      <c r="C75" s="136" t="s">
        <v>781</v>
      </c>
      <c r="D75" s="134" t="s">
        <v>782</v>
      </c>
      <c r="E75" s="137"/>
      <c r="F75" s="134" t="s">
        <v>167</v>
      </c>
      <c r="G75" s="134" t="s">
        <v>359</v>
      </c>
      <c r="H75" s="134" t="s">
        <v>674</v>
      </c>
      <c r="I75" s="134" t="s">
        <v>363</v>
      </c>
      <c r="J75" s="137" t="s">
        <v>136</v>
      </c>
      <c r="K75" s="138">
        <v>360</v>
      </c>
      <c r="L75" s="137"/>
      <c r="M75" s="138">
        <f t="shared" si="2"/>
        <v>360</v>
      </c>
      <c r="N75" s="138" t="s">
        <v>362</v>
      </c>
      <c r="O75" s="138" t="s">
        <v>152</v>
      </c>
      <c r="P75" s="138" t="str">
        <f t="shared" si="4"/>
        <v>Admin/Payroll</v>
      </c>
    </row>
    <row r="76" spans="1:16" ht="26" x14ac:dyDescent="0.35">
      <c r="A76" s="134" t="s">
        <v>557</v>
      </c>
      <c r="B76" s="135">
        <v>44807</v>
      </c>
      <c r="C76" s="136" t="s">
        <v>783</v>
      </c>
      <c r="D76" s="134" t="s">
        <v>784</v>
      </c>
      <c r="E76" s="137"/>
      <c r="F76" s="134" t="s">
        <v>167</v>
      </c>
      <c r="G76" s="134" t="s">
        <v>359</v>
      </c>
      <c r="H76" s="134" t="s">
        <v>674</v>
      </c>
      <c r="I76" s="134" t="s">
        <v>361</v>
      </c>
      <c r="J76" s="137" t="s">
        <v>136</v>
      </c>
      <c r="K76" s="138">
        <v>3826.92</v>
      </c>
      <c r="L76" s="137"/>
      <c r="M76" s="138">
        <f t="shared" si="2"/>
        <v>3826.92</v>
      </c>
      <c r="N76" s="138" t="s">
        <v>362</v>
      </c>
      <c r="O76" s="138" t="s">
        <v>152</v>
      </c>
      <c r="P76" s="138" t="str">
        <f t="shared" si="4"/>
        <v>Admin/Payroll</v>
      </c>
    </row>
    <row r="77" spans="1:16" ht="26" x14ac:dyDescent="0.35">
      <c r="A77" s="134" t="s">
        <v>557</v>
      </c>
      <c r="B77" s="135">
        <v>44807</v>
      </c>
      <c r="C77" s="136" t="s">
        <v>783</v>
      </c>
      <c r="D77" s="134" t="s">
        <v>784</v>
      </c>
      <c r="E77" s="137"/>
      <c r="F77" s="134" t="s">
        <v>167</v>
      </c>
      <c r="G77" s="134" t="s">
        <v>359</v>
      </c>
      <c r="H77" s="134" t="s">
        <v>674</v>
      </c>
      <c r="I77" s="134" t="s">
        <v>363</v>
      </c>
      <c r="J77" s="137" t="s">
        <v>136</v>
      </c>
      <c r="K77" s="138">
        <v>885</v>
      </c>
      <c r="L77" s="137"/>
      <c r="M77" s="138">
        <f t="shared" si="2"/>
        <v>885</v>
      </c>
      <c r="N77" s="138" t="s">
        <v>362</v>
      </c>
      <c r="O77" s="138" t="s">
        <v>152</v>
      </c>
      <c r="P77" s="138" t="str">
        <f t="shared" si="4"/>
        <v>Admin/Payroll</v>
      </c>
    </row>
    <row r="78" spans="1:16" ht="26" x14ac:dyDescent="0.35">
      <c r="A78" s="134" t="s">
        <v>557</v>
      </c>
      <c r="B78" s="135">
        <v>44821</v>
      </c>
      <c r="C78" s="136" t="s">
        <v>785</v>
      </c>
      <c r="D78" s="134" t="s">
        <v>786</v>
      </c>
      <c r="E78" s="137"/>
      <c r="F78" s="134" t="s">
        <v>167</v>
      </c>
      <c r="G78" s="134" t="s">
        <v>359</v>
      </c>
      <c r="H78" s="134" t="s">
        <v>674</v>
      </c>
      <c r="I78" s="134" t="s">
        <v>361</v>
      </c>
      <c r="J78" s="137" t="s">
        <v>136</v>
      </c>
      <c r="K78" s="138">
        <v>3826.92</v>
      </c>
      <c r="L78" s="137"/>
      <c r="M78" s="138">
        <f t="shared" si="2"/>
        <v>3826.92</v>
      </c>
      <c r="N78" s="138" t="s">
        <v>362</v>
      </c>
      <c r="O78" s="138" t="s">
        <v>152</v>
      </c>
      <c r="P78" s="138" t="str">
        <f t="shared" si="4"/>
        <v>Admin/Payroll</v>
      </c>
    </row>
    <row r="79" spans="1:16" ht="26" x14ac:dyDescent="0.35">
      <c r="A79" s="134" t="s">
        <v>557</v>
      </c>
      <c r="B79" s="135">
        <v>44821</v>
      </c>
      <c r="C79" s="136" t="s">
        <v>785</v>
      </c>
      <c r="D79" s="134" t="s">
        <v>786</v>
      </c>
      <c r="E79" s="137"/>
      <c r="F79" s="134" t="s">
        <v>167</v>
      </c>
      <c r="G79" s="134" t="s">
        <v>359</v>
      </c>
      <c r="H79" s="134" t="s">
        <v>674</v>
      </c>
      <c r="I79" s="134" t="s">
        <v>363</v>
      </c>
      <c r="J79" s="137" t="s">
        <v>136</v>
      </c>
      <c r="K79" s="138">
        <v>510</v>
      </c>
      <c r="L79" s="137"/>
      <c r="M79" s="138">
        <f t="shared" si="2"/>
        <v>510</v>
      </c>
      <c r="N79" s="138" t="s">
        <v>362</v>
      </c>
      <c r="O79" s="138" t="s">
        <v>152</v>
      </c>
      <c r="P79" s="138" t="str">
        <f t="shared" si="4"/>
        <v>Admin/Payroll</v>
      </c>
    </row>
    <row r="80" spans="1:16" ht="26" x14ac:dyDescent="0.35">
      <c r="A80" s="134" t="s">
        <v>581</v>
      </c>
      <c r="B80" s="135">
        <v>44737</v>
      </c>
      <c r="C80" s="136" t="s">
        <v>773</v>
      </c>
      <c r="D80" s="134" t="s">
        <v>774</v>
      </c>
      <c r="E80" s="137"/>
      <c r="F80" s="134" t="s">
        <v>167</v>
      </c>
      <c r="G80" s="134" t="s">
        <v>359</v>
      </c>
      <c r="H80" s="134" t="s">
        <v>674</v>
      </c>
      <c r="I80" s="134" t="s">
        <v>361</v>
      </c>
      <c r="J80" s="137" t="s">
        <v>136</v>
      </c>
      <c r="K80" s="138">
        <v>892.61</v>
      </c>
      <c r="L80" s="137"/>
      <c r="M80" s="138">
        <f t="shared" si="2"/>
        <v>892.61</v>
      </c>
      <c r="N80" s="138" t="s">
        <v>362</v>
      </c>
      <c r="O80" s="138" t="s">
        <v>152</v>
      </c>
      <c r="P80" s="138" t="str">
        <f t="shared" si="4"/>
        <v>Admin/Payroll</v>
      </c>
    </row>
    <row r="81" spans="1:16" ht="26" x14ac:dyDescent="0.35">
      <c r="A81" s="134" t="s">
        <v>581</v>
      </c>
      <c r="B81" s="135">
        <v>44751</v>
      </c>
      <c r="C81" s="136" t="s">
        <v>775</v>
      </c>
      <c r="D81" s="134" t="s">
        <v>776</v>
      </c>
      <c r="E81" s="137"/>
      <c r="F81" s="134" t="s">
        <v>167</v>
      </c>
      <c r="G81" s="134" t="s">
        <v>359</v>
      </c>
      <c r="H81" s="134" t="s">
        <v>674</v>
      </c>
      <c r="I81" s="134" t="s">
        <v>361</v>
      </c>
      <c r="J81" s="137" t="s">
        <v>136</v>
      </c>
      <c r="K81" s="138">
        <v>892.61</v>
      </c>
      <c r="L81" s="137"/>
      <c r="M81" s="138">
        <f t="shared" si="2"/>
        <v>892.61</v>
      </c>
      <c r="N81" s="138" t="s">
        <v>362</v>
      </c>
      <c r="O81" s="138" t="s">
        <v>152</v>
      </c>
      <c r="P81" s="138" t="str">
        <f t="shared" si="4"/>
        <v>Admin/Payroll</v>
      </c>
    </row>
    <row r="82" spans="1:16" ht="26" x14ac:dyDescent="0.35">
      <c r="A82" s="134" t="s">
        <v>581</v>
      </c>
      <c r="B82" s="135">
        <v>44765</v>
      </c>
      <c r="C82" s="136" t="s">
        <v>777</v>
      </c>
      <c r="D82" s="134" t="s">
        <v>778</v>
      </c>
      <c r="E82" s="137"/>
      <c r="F82" s="134" t="s">
        <v>167</v>
      </c>
      <c r="G82" s="134" t="s">
        <v>359</v>
      </c>
      <c r="H82" s="134" t="s">
        <v>674</v>
      </c>
      <c r="I82" s="134" t="s">
        <v>361</v>
      </c>
      <c r="J82" s="137" t="s">
        <v>136</v>
      </c>
      <c r="K82" s="138">
        <v>892.61</v>
      </c>
      <c r="L82" s="137"/>
      <c r="M82" s="138">
        <f t="shared" si="2"/>
        <v>892.61</v>
      </c>
      <c r="N82" s="138" t="s">
        <v>362</v>
      </c>
      <c r="O82" s="138" t="s">
        <v>152</v>
      </c>
      <c r="P82" s="138" t="str">
        <f t="shared" si="4"/>
        <v>Admin/Payroll</v>
      </c>
    </row>
    <row r="83" spans="1:16" ht="26" x14ac:dyDescent="0.35">
      <c r="A83" s="134" t="s">
        <v>581</v>
      </c>
      <c r="B83" s="135">
        <v>44779</v>
      </c>
      <c r="C83" s="136" t="s">
        <v>779</v>
      </c>
      <c r="D83" s="134" t="s">
        <v>780</v>
      </c>
      <c r="E83" s="137"/>
      <c r="F83" s="134" t="s">
        <v>167</v>
      </c>
      <c r="G83" s="134" t="s">
        <v>359</v>
      </c>
      <c r="H83" s="134" t="s">
        <v>674</v>
      </c>
      <c r="I83" s="134" t="s">
        <v>361</v>
      </c>
      <c r="J83" s="137" t="s">
        <v>136</v>
      </c>
      <c r="K83" s="138">
        <v>892.61</v>
      </c>
      <c r="L83" s="137"/>
      <c r="M83" s="138">
        <f t="shared" si="2"/>
        <v>892.61</v>
      </c>
      <c r="N83" s="138" t="s">
        <v>362</v>
      </c>
      <c r="O83" s="138" t="s">
        <v>152</v>
      </c>
      <c r="P83" s="138" t="str">
        <f t="shared" si="4"/>
        <v>Admin/Payroll</v>
      </c>
    </row>
    <row r="84" spans="1:16" ht="26" x14ac:dyDescent="0.35">
      <c r="A84" s="134" t="s">
        <v>581</v>
      </c>
      <c r="B84" s="135">
        <v>44793</v>
      </c>
      <c r="C84" s="136" t="s">
        <v>781</v>
      </c>
      <c r="D84" s="134" t="s">
        <v>782</v>
      </c>
      <c r="E84" s="137"/>
      <c r="F84" s="134" t="s">
        <v>167</v>
      </c>
      <c r="G84" s="134" t="s">
        <v>359</v>
      </c>
      <c r="H84" s="134" t="s">
        <v>674</v>
      </c>
      <c r="I84" s="134" t="s">
        <v>361</v>
      </c>
      <c r="J84" s="137" t="s">
        <v>136</v>
      </c>
      <c r="K84" s="138">
        <v>892.61</v>
      </c>
      <c r="L84" s="137"/>
      <c r="M84" s="138">
        <f t="shared" si="2"/>
        <v>892.61</v>
      </c>
      <c r="N84" s="138" t="s">
        <v>362</v>
      </c>
      <c r="O84" s="138" t="s">
        <v>152</v>
      </c>
      <c r="P84" s="138" t="str">
        <f t="shared" si="4"/>
        <v>Admin/Payroll</v>
      </c>
    </row>
    <row r="85" spans="1:16" ht="26" x14ac:dyDescent="0.35">
      <c r="A85" s="134" t="s">
        <v>581</v>
      </c>
      <c r="B85" s="135">
        <v>44807</v>
      </c>
      <c r="C85" s="136" t="s">
        <v>783</v>
      </c>
      <c r="D85" s="134" t="s">
        <v>784</v>
      </c>
      <c r="E85" s="137"/>
      <c r="F85" s="134" t="s">
        <v>167</v>
      </c>
      <c r="G85" s="134" t="s">
        <v>359</v>
      </c>
      <c r="H85" s="134" t="s">
        <v>674</v>
      </c>
      <c r="I85" s="134" t="s">
        <v>361</v>
      </c>
      <c r="J85" s="137" t="s">
        <v>136</v>
      </c>
      <c r="K85" s="138">
        <v>892.61</v>
      </c>
      <c r="L85" s="137"/>
      <c r="M85" s="138">
        <f t="shared" si="2"/>
        <v>892.61</v>
      </c>
      <c r="N85" s="138" t="s">
        <v>362</v>
      </c>
      <c r="O85" s="138" t="s">
        <v>152</v>
      </c>
      <c r="P85" s="138" t="str">
        <f t="shared" si="4"/>
        <v>Admin/Payroll</v>
      </c>
    </row>
    <row r="86" spans="1:16" ht="26" x14ac:dyDescent="0.35">
      <c r="A86" s="134" t="s">
        <v>582</v>
      </c>
      <c r="B86" s="135">
        <v>44737</v>
      </c>
      <c r="C86" s="136" t="s">
        <v>773</v>
      </c>
      <c r="D86" s="134" t="s">
        <v>774</v>
      </c>
      <c r="E86" s="137" t="s">
        <v>368</v>
      </c>
      <c r="F86" s="134" t="s">
        <v>167</v>
      </c>
      <c r="G86" s="134" t="s">
        <v>359</v>
      </c>
      <c r="H86" s="134" t="s">
        <v>787</v>
      </c>
      <c r="I86" s="134" t="s">
        <v>361</v>
      </c>
      <c r="J86" s="137" t="s">
        <v>136</v>
      </c>
      <c r="K86" s="138">
        <v>27.77</v>
      </c>
      <c r="L86" s="137"/>
      <c r="M86" s="138">
        <f t="shared" si="2"/>
        <v>27.77</v>
      </c>
      <c r="N86" s="138" t="s">
        <v>362</v>
      </c>
      <c r="O86" s="138" t="s">
        <v>152</v>
      </c>
      <c r="P86" s="138" t="str">
        <f t="shared" si="4"/>
        <v>Admin/Payroll</v>
      </c>
    </row>
    <row r="87" spans="1:16" ht="26" x14ac:dyDescent="0.35">
      <c r="A87" s="134" t="s">
        <v>582</v>
      </c>
      <c r="B87" s="135">
        <v>44751</v>
      </c>
      <c r="C87" s="136" t="s">
        <v>775</v>
      </c>
      <c r="D87" s="134" t="s">
        <v>776</v>
      </c>
      <c r="E87" s="137"/>
      <c r="F87" s="134" t="s">
        <v>167</v>
      </c>
      <c r="G87" s="134" t="s">
        <v>359</v>
      </c>
      <c r="H87" s="134" t="s">
        <v>788</v>
      </c>
      <c r="I87" s="134" t="s">
        <v>361</v>
      </c>
      <c r="J87" s="137" t="s">
        <v>136</v>
      </c>
      <c r="K87" s="138">
        <v>27.77</v>
      </c>
      <c r="L87" s="137"/>
      <c r="M87" s="138">
        <f t="shared" si="2"/>
        <v>27.77</v>
      </c>
      <c r="N87" s="138" t="s">
        <v>362</v>
      </c>
      <c r="O87" s="138" t="s">
        <v>152</v>
      </c>
      <c r="P87" s="138" t="str">
        <f t="shared" si="4"/>
        <v>Admin/Payroll</v>
      </c>
    </row>
    <row r="88" spans="1:16" ht="26" x14ac:dyDescent="0.35">
      <c r="A88" s="134" t="s">
        <v>582</v>
      </c>
      <c r="B88" s="135">
        <v>44765</v>
      </c>
      <c r="C88" s="136" t="s">
        <v>777</v>
      </c>
      <c r="D88" s="134" t="s">
        <v>778</v>
      </c>
      <c r="E88" s="137"/>
      <c r="F88" s="134" t="s">
        <v>167</v>
      </c>
      <c r="G88" s="134" t="s">
        <v>359</v>
      </c>
      <c r="H88" s="134" t="s">
        <v>789</v>
      </c>
      <c r="I88" s="134" t="s">
        <v>361</v>
      </c>
      <c r="J88" s="137" t="s">
        <v>136</v>
      </c>
      <c r="K88" s="138">
        <v>27.77</v>
      </c>
      <c r="L88" s="137"/>
      <c r="M88" s="138">
        <f t="shared" si="2"/>
        <v>27.77</v>
      </c>
      <c r="N88" s="138" t="s">
        <v>362</v>
      </c>
      <c r="O88" s="138" t="s">
        <v>152</v>
      </c>
      <c r="P88" s="138" t="str">
        <f t="shared" si="4"/>
        <v>Admin/Payroll</v>
      </c>
    </row>
    <row r="89" spans="1:16" ht="26" x14ac:dyDescent="0.35">
      <c r="A89" s="134" t="s">
        <v>582</v>
      </c>
      <c r="B89" s="135">
        <v>44779</v>
      </c>
      <c r="C89" s="136" t="s">
        <v>779</v>
      </c>
      <c r="D89" s="134" t="s">
        <v>780</v>
      </c>
      <c r="E89" s="137"/>
      <c r="F89" s="134" t="s">
        <v>167</v>
      </c>
      <c r="G89" s="134" t="s">
        <v>359</v>
      </c>
      <c r="H89" s="134" t="s">
        <v>790</v>
      </c>
      <c r="I89" s="134" t="s">
        <v>361</v>
      </c>
      <c r="J89" s="137" t="s">
        <v>136</v>
      </c>
      <c r="K89" s="138">
        <v>27.77</v>
      </c>
      <c r="L89" s="137"/>
      <c r="M89" s="138">
        <f t="shared" si="2"/>
        <v>27.77</v>
      </c>
      <c r="N89" s="138" t="s">
        <v>362</v>
      </c>
      <c r="O89" s="138" t="s">
        <v>152</v>
      </c>
      <c r="P89" s="138" t="str">
        <f t="shared" si="4"/>
        <v>Admin/Payroll</v>
      </c>
    </row>
    <row r="90" spans="1:16" ht="26" x14ac:dyDescent="0.35">
      <c r="A90" s="134" t="s">
        <v>582</v>
      </c>
      <c r="B90" s="135">
        <v>44793</v>
      </c>
      <c r="C90" s="136" t="s">
        <v>781</v>
      </c>
      <c r="D90" s="134" t="s">
        <v>782</v>
      </c>
      <c r="E90" s="137"/>
      <c r="F90" s="134" t="s">
        <v>167</v>
      </c>
      <c r="G90" s="134" t="s">
        <v>359</v>
      </c>
      <c r="H90" s="134" t="s">
        <v>791</v>
      </c>
      <c r="I90" s="134" t="s">
        <v>361</v>
      </c>
      <c r="J90" s="137" t="s">
        <v>136</v>
      </c>
      <c r="K90" s="138">
        <v>27.77</v>
      </c>
      <c r="L90" s="137"/>
      <c r="M90" s="138">
        <f t="shared" si="2"/>
        <v>27.77</v>
      </c>
      <c r="N90" s="138" t="s">
        <v>362</v>
      </c>
      <c r="O90" s="138" t="s">
        <v>152</v>
      </c>
      <c r="P90" s="138" t="str">
        <f t="shared" si="4"/>
        <v>Admin/Payroll</v>
      </c>
    </row>
    <row r="91" spans="1:16" ht="26" x14ac:dyDescent="0.35">
      <c r="A91" s="134" t="s">
        <v>582</v>
      </c>
      <c r="B91" s="135">
        <v>44807</v>
      </c>
      <c r="C91" s="136" t="s">
        <v>783</v>
      </c>
      <c r="D91" s="134" t="s">
        <v>784</v>
      </c>
      <c r="E91" s="137" t="s">
        <v>368</v>
      </c>
      <c r="F91" s="134" t="s">
        <v>167</v>
      </c>
      <c r="G91" s="134" t="s">
        <v>359</v>
      </c>
      <c r="H91" s="134" t="s">
        <v>792</v>
      </c>
      <c r="I91" s="134" t="s">
        <v>361</v>
      </c>
      <c r="J91" s="137" t="s">
        <v>136</v>
      </c>
      <c r="K91" s="138">
        <v>27.77</v>
      </c>
      <c r="L91" s="137"/>
      <c r="M91" s="138">
        <f t="shared" si="2"/>
        <v>27.77</v>
      </c>
      <c r="N91" s="138" t="s">
        <v>362</v>
      </c>
      <c r="O91" s="138" t="s">
        <v>152</v>
      </c>
      <c r="P91" s="138" t="str">
        <f t="shared" si="4"/>
        <v>Admin/Payroll</v>
      </c>
    </row>
    <row r="92" spans="1:16" ht="26" x14ac:dyDescent="0.35">
      <c r="A92" s="134" t="s">
        <v>560</v>
      </c>
      <c r="B92" s="135">
        <v>44737</v>
      </c>
      <c r="C92" s="136" t="s">
        <v>773</v>
      </c>
      <c r="D92" s="134" t="s">
        <v>774</v>
      </c>
      <c r="E92" s="137"/>
      <c r="F92" s="134" t="s">
        <v>167</v>
      </c>
      <c r="G92" s="134" t="s">
        <v>359</v>
      </c>
      <c r="H92" s="134" t="s">
        <v>787</v>
      </c>
      <c r="I92" s="134" t="s">
        <v>361</v>
      </c>
      <c r="J92" s="137" t="s">
        <v>136</v>
      </c>
      <c r="K92" s="138">
        <v>50.49</v>
      </c>
      <c r="L92" s="137"/>
      <c r="M92" s="138">
        <f t="shared" si="2"/>
        <v>50.49</v>
      </c>
      <c r="N92" s="138" t="s">
        <v>362</v>
      </c>
      <c r="O92" s="138" t="s">
        <v>152</v>
      </c>
      <c r="P92" s="138" t="str">
        <f t="shared" si="4"/>
        <v>Admin/Payroll</v>
      </c>
    </row>
    <row r="93" spans="1:16" ht="26" x14ac:dyDescent="0.35">
      <c r="A93" s="134" t="s">
        <v>560</v>
      </c>
      <c r="B93" s="135">
        <v>44737</v>
      </c>
      <c r="C93" s="136" t="s">
        <v>773</v>
      </c>
      <c r="D93" s="134" t="s">
        <v>774</v>
      </c>
      <c r="E93" s="137"/>
      <c r="F93" s="134" t="s">
        <v>167</v>
      </c>
      <c r="G93" s="134" t="s">
        <v>359</v>
      </c>
      <c r="H93" s="134" t="s">
        <v>787</v>
      </c>
      <c r="I93" s="134" t="s">
        <v>363</v>
      </c>
      <c r="J93" s="137" t="s">
        <v>136</v>
      </c>
      <c r="K93" s="138">
        <v>277.60000000000002</v>
      </c>
      <c r="L93" s="137"/>
      <c r="M93" s="138">
        <f t="shared" si="2"/>
        <v>277.60000000000002</v>
      </c>
      <c r="N93" s="138" t="s">
        <v>362</v>
      </c>
      <c r="O93" s="138" t="s">
        <v>152</v>
      </c>
      <c r="P93" s="138" t="str">
        <f t="shared" si="4"/>
        <v>Admin/Payroll</v>
      </c>
    </row>
    <row r="94" spans="1:16" ht="26" x14ac:dyDescent="0.35">
      <c r="A94" s="134" t="s">
        <v>560</v>
      </c>
      <c r="B94" s="135">
        <v>44751</v>
      </c>
      <c r="C94" s="136" t="s">
        <v>775</v>
      </c>
      <c r="D94" s="134" t="s">
        <v>776</v>
      </c>
      <c r="E94" s="137"/>
      <c r="F94" s="134" t="s">
        <v>167</v>
      </c>
      <c r="G94" s="134" t="s">
        <v>359</v>
      </c>
      <c r="H94" s="134" t="s">
        <v>788</v>
      </c>
      <c r="I94" s="134" t="s">
        <v>361</v>
      </c>
      <c r="J94" s="137" t="s">
        <v>136</v>
      </c>
      <c r="K94" s="138">
        <v>75.739999999999995</v>
      </c>
      <c r="L94" s="137"/>
      <c r="M94" s="138">
        <f t="shared" si="2"/>
        <v>75.739999999999995</v>
      </c>
      <c r="N94" s="138" t="s">
        <v>362</v>
      </c>
      <c r="O94" s="138" t="s">
        <v>152</v>
      </c>
      <c r="P94" s="138" t="str">
        <f t="shared" si="4"/>
        <v>Admin/Payroll</v>
      </c>
    </row>
    <row r="95" spans="1:16" ht="26" x14ac:dyDescent="0.35">
      <c r="A95" s="134" t="s">
        <v>560</v>
      </c>
      <c r="B95" s="135">
        <v>44751</v>
      </c>
      <c r="C95" s="136" t="s">
        <v>775</v>
      </c>
      <c r="D95" s="134" t="s">
        <v>776</v>
      </c>
      <c r="E95" s="137"/>
      <c r="F95" s="134" t="s">
        <v>167</v>
      </c>
      <c r="G95" s="134" t="s">
        <v>359</v>
      </c>
      <c r="H95" s="134" t="s">
        <v>788</v>
      </c>
      <c r="I95" s="134" t="s">
        <v>363</v>
      </c>
      <c r="J95" s="137" t="s">
        <v>136</v>
      </c>
      <c r="K95" s="138">
        <v>277.60000000000002</v>
      </c>
      <c r="L95" s="137"/>
      <c r="M95" s="138">
        <f t="shared" si="2"/>
        <v>277.60000000000002</v>
      </c>
      <c r="N95" s="138" t="s">
        <v>362</v>
      </c>
      <c r="O95" s="138" t="s">
        <v>152</v>
      </c>
      <c r="P95" s="138" t="str">
        <f t="shared" si="4"/>
        <v>Admin/Payroll</v>
      </c>
    </row>
    <row r="96" spans="1:16" ht="26" x14ac:dyDescent="0.35">
      <c r="A96" s="134" t="s">
        <v>560</v>
      </c>
      <c r="B96" s="135">
        <v>44765</v>
      </c>
      <c r="C96" s="136" t="s">
        <v>777</v>
      </c>
      <c r="D96" s="134" t="s">
        <v>778</v>
      </c>
      <c r="E96" s="137"/>
      <c r="F96" s="134" t="s">
        <v>167</v>
      </c>
      <c r="G96" s="134" t="s">
        <v>359</v>
      </c>
      <c r="H96" s="134" t="s">
        <v>789</v>
      </c>
      <c r="I96" s="134" t="s">
        <v>361</v>
      </c>
      <c r="J96" s="137" t="s">
        <v>136</v>
      </c>
      <c r="K96" s="138">
        <v>79.17</v>
      </c>
      <c r="L96" s="137"/>
      <c r="M96" s="138">
        <f t="shared" si="2"/>
        <v>79.17</v>
      </c>
      <c r="N96" s="138" t="s">
        <v>362</v>
      </c>
      <c r="O96" s="138" t="s">
        <v>152</v>
      </c>
      <c r="P96" s="138" t="str">
        <f t="shared" si="4"/>
        <v>Admin/Payroll</v>
      </c>
    </row>
    <row r="97" spans="1:16" ht="26" x14ac:dyDescent="0.35">
      <c r="A97" s="134" t="s">
        <v>560</v>
      </c>
      <c r="B97" s="135">
        <v>44765</v>
      </c>
      <c r="C97" s="136" t="s">
        <v>777</v>
      </c>
      <c r="D97" s="134" t="s">
        <v>778</v>
      </c>
      <c r="E97" s="137"/>
      <c r="F97" s="134" t="s">
        <v>167</v>
      </c>
      <c r="G97" s="134" t="s">
        <v>359</v>
      </c>
      <c r="H97" s="134" t="s">
        <v>789</v>
      </c>
      <c r="I97" s="134" t="s">
        <v>363</v>
      </c>
      <c r="J97" s="137" t="s">
        <v>136</v>
      </c>
      <c r="K97" s="138">
        <v>277.60000000000002</v>
      </c>
      <c r="L97" s="137"/>
      <c r="M97" s="138">
        <f t="shared" si="2"/>
        <v>277.60000000000002</v>
      </c>
      <c r="N97" s="138" t="s">
        <v>362</v>
      </c>
      <c r="O97" s="138" t="s">
        <v>152</v>
      </c>
      <c r="P97" s="138" t="str">
        <f t="shared" si="4"/>
        <v>Admin/Payroll</v>
      </c>
    </row>
    <row r="98" spans="1:16" ht="26" x14ac:dyDescent="0.35">
      <c r="A98" s="134" t="s">
        <v>560</v>
      </c>
      <c r="B98" s="135">
        <v>44779</v>
      </c>
      <c r="C98" s="136" t="s">
        <v>779</v>
      </c>
      <c r="D98" s="134" t="s">
        <v>780</v>
      </c>
      <c r="E98" s="137"/>
      <c r="F98" s="134" t="s">
        <v>167</v>
      </c>
      <c r="G98" s="134" t="s">
        <v>359</v>
      </c>
      <c r="H98" s="134" t="s">
        <v>790</v>
      </c>
      <c r="I98" s="134" t="s">
        <v>361</v>
      </c>
      <c r="J98" s="137" t="s">
        <v>136</v>
      </c>
      <c r="K98" s="138">
        <v>277.61</v>
      </c>
      <c r="L98" s="137"/>
      <c r="M98" s="138">
        <f t="shared" si="2"/>
        <v>277.61</v>
      </c>
      <c r="N98" s="138" t="s">
        <v>362</v>
      </c>
      <c r="O98" s="138" t="s">
        <v>152</v>
      </c>
      <c r="P98" s="138" t="str">
        <f t="shared" si="4"/>
        <v>Admin/Payroll</v>
      </c>
    </row>
    <row r="99" spans="1:16" ht="26" x14ac:dyDescent="0.35">
      <c r="A99" s="134" t="s">
        <v>560</v>
      </c>
      <c r="B99" s="135">
        <v>44779</v>
      </c>
      <c r="C99" s="136" t="s">
        <v>779</v>
      </c>
      <c r="D99" s="134" t="s">
        <v>780</v>
      </c>
      <c r="E99" s="137"/>
      <c r="F99" s="134" t="s">
        <v>167</v>
      </c>
      <c r="G99" s="134" t="s">
        <v>359</v>
      </c>
      <c r="H99" s="134" t="s">
        <v>790</v>
      </c>
      <c r="I99" s="134" t="s">
        <v>363</v>
      </c>
      <c r="J99" s="137" t="s">
        <v>136</v>
      </c>
      <c r="K99" s="138">
        <v>52.79</v>
      </c>
      <c r="L99" s="137"/>
      <c r="M99" s="138">
        <f t="shared" si="2"/>
        <v>52.79</v>
      </c>
      <c r="N99" s="138" t="s">
        <v>362</v>
      </c>
      <c r="O99" s="138" t="s">
        <v>152</v>
      </c>
      <c r="P99" s="138" t="str">
        <f t="shared" si="4"/>
        <v>Admin/Payroll</v>
      </c>
    </row>
    <row r="100" spans="1:16" ht="26" x14ac:dyDescent="0.35">
      <c r="A100" s="134" t="s">
        <v>560</v>
      </c>
      <c r="B100" s="135">
        <v>44793</v>
      </c>
      <c r="C100" s="136" t="s">
        <v>781</v>
      </c>
      <c r="D100" s="134" t="s">
        <v>782</v>
      </c>
      <c r="E100" s="137"/>
      <c r="F100" s="134" t="s">
        <v>167</v>
      </c>
      <c r="G100" s="134" t="s">
        <v>359</v>
      </c>
      <c r="H100" s="134" t="s">
        <v>791</v>
      </c>
      <c r="I100" s="134" t="s">
        <v>361</v>
      </c>
      <c r="J100" s="137" t="s">
        <v>136</v>
      </c>
      <c r="K100" s="138">
        <v>277.58999999999997</v>
      </c>
      <c r="L100" s="137"/>
      <c r="M100" s="138">
        <f t="shared" si="2"/>
        <v>277.58999999999997</v>
      </c>
      <c r="N100" s="138" t="s">
        <v>362</v>
      </c>
      <c r="O100" s="138" t="s">
        <v>152</v>
      </c>
      <c r="P100" s="138" t="str">
        <f t="shared" si="4"/>
        <v>Admin/Payroll</v>
      </c>
    </row>
    <row r="101" spans="1:16" ht="26" x14ac:dyDescent="0.35">
      <c r="A101" s="134" t="s">
        <v>560</v>
      </c>
      <c r="B101" s="135">
        <v>44793</v>
      </c>
      <c r="C101" s="136" t="s">
        <v>781</v>
      </c>
      <c r="D101" s="134" t="s">
        <v>782</v>
      </c>
      <c r="E101" s="137"/>
      <c r="F101" s="134" t="s">
        <v>167</v>
      </c>
      <c r="G101" s="134" t="s">
        <v>359</v>
      </c>
      <c r="H101" s="134" t="s">
        <v>791</v>
      </c>
      <c r="I101" s="134" t="s">
        <v>363</v>
      </c>
      <c r="J101" s="137" t="s">
        <v>136</v>
      </c>
      <c r="K101" s="138">
        <v>27.54</v>
      </c>
      <c r="L101" s="137"/>
      <c r="M101" s="138">
        <f t="shared" si="2"/>
        <v>27.54</v>
      </c>
      <c r="N101" s="138" t="s">
        <v>362</v>
      </c>
      <c r="O101" s="138" t="s">
        <v>152</v>
      </c>
      <c r="P101" s="138" t="str">
        <f t="shared" si="4"/>
        <v>Admin/Payroll</v>
      </c>
    </row>
    <row r="102" spans="1:16" ht="26" x14ac:dyDescent="0.35">
      <c r="A102" s="134" t="s">
        <v>560</v>
      </c>
      <c r="B102" s="135">
        <v>44807</v>
      </c>
      <c r="C102" s="136" t="s">
        <v>783</v>
      </c>
      <c r="D102" s="134" t="s">
        <v>784</v>
      </c>
      <c r="E102" s="137"/>
      <c r="F102" s="134" t="s">
        <v>167</v>
      </c>
      <c r="G102" s="134" t="s">
        <v>359</v>
      </c>
      <c r="H102" s="134" t="s">
        <v>792</v>
      </c>
      <c r="I102" s="134" t="s">
        <v>361</v>
      </c>
      <c r="J102" s="137" t="s">
        <v>136</v>
      </c>
      <c r="K102" s="138">
        <v>277.60000000000002</v>
      </c>
      <c r="L102" s="137"/>
      <c r="M102" s="138">
        <f t="shared" si="2"/>
        <v>277.60000000000002</v>
      </c>
      <c r="N102" s="138" t="s">
        <v>362</v>
      </c>
      <c r="O102" s="138" t="s">
        <v>152</v>
      </c>
      <c r="P102" s="138" t="str">
        <f t="shared" si="4"/>
        <v>Admin/Payroll</v>
      </c>
    </row>
    <row r="103" spans="1:16" ht="26" x14ac:dyDescent="0.35">
      <c r="A103" s="134" t="s">
        <v>560</v>
      </c>
      <c r="B103" s="135">
        <v>44807</v>
      </c>
      <c r="C103" s="136" t="s">
        <v>783</v>
      </c>
      <c r="D103" s="134" t="s">
        <v>784</v>
      </c>
      <c r="E103" s="137"/>
      <c r="F103" s="134" t="s">
        <v>167</v>
      </c>
      <c r="G103" s="134" t="s">
        <v>359</v>
      </c>
      <c r="H103" s="134" t="s">
        <v>792</v>
      </c>
      <c r="I103" s="134" t="s">
        <v>363</v>
      </c>
      <c r="J103" s="137" t="s">
        <v>136</v>
      </c>
      <c r="K103" s="138">
        <v>67.7</v>
      </c>
      <c r="L103" s="137"/>
      <c r="M103" s="138">
        <f t="shared" si="2"/>
        <v>67.7</v>
      </c>
      <c r="N103" s="138" t="s">
        <v>362</v>
      </c>
      <c r="O103" s="138" t="s">
        <v>152</v>
      </c>
      <c r="P103" s="138" t="str">
        <f t="shared" si="4"/>
        <v>Admin/Payroll</v>
      </c>
    </row>
    <row r="104" spans="1:16" ht="26" x14ac:dyDescent="0.35">
      <c r="A104" s="134" t="s">
        <v>560</v>
      </c>
      <c r="B104" s="135">
        <v>44821</v>
      </c>
      <c r="C104" s="136" t="s">
        <v>785</v>
      </c>
      <c r="D104" s="134" t="s">
        <v>786</v>
      </c>
      <c r="E104" s="137"/>
      <c r="F104" s="134" t="s">
        <v>167</v>
      </c>
      <c r="G104" s="134" t="s">
        <v>359</v>
      </c>
      <c r="H104" s="134" t="s">
        <v>793</v>
      </c>
      <c r="I104" s="134" t="s">
        <v>361</v>
      </c>
      <c r="J104" s="137" t="s">
        <v>136</v>
      </c>
      <c r="K104" s="138">
        <v>39.020000000000003</v>
      </c>
      <c r="L104" s="137"/>
      <c r="M104" s="138">
        <f t="shared" ref="M104:M131" si="5">K104-L104</f>
        <v>39.020000000000003</v>
      </c>
      <c r="N104" s="138" t="s">
        <v>362</v>
      </c>
      <c r="O104" s="138" t="s">
        <v>152</v>
      </c>
      <c r="P104" s="138" t="str">
        <f t="shared" ref="P104:P131" si="6">N104&amp;"/"&amp;O104</f>
        <v>Admin/Payroll</v>
      </c>
    </row>
    <row r="105" spans="1:16" ht="26" x14ac:dyDescent="0.35">
      <c r="A105" s="134" t="s">
        <v>560</v>
      </c>
      <c r="B105" s="135">
        <v>44821</v>
      </c>
      <c r="C105" s="136" t="s">
        <v>785</v>
      </c>
      <c r="D105" s="134" t="s">
        <v>786</v>
      </c>
      <c r="E105" s="137"/>
      <c r="F105" s="134" t="s">
        <v>167</v>
      </c>
      <c r="G105" s="134" t="s">
        <v>359</v>
      </c>
      <c r="H105" s="134" t="s">
        <v>793</v>
      </c>
      <c r="I105" s="134" t="s">
        <v>363</v>
      </c>
      <c r="J105" s="137" t="s">
        <v>136</v>
      </c>
      <c r="K105" s="138">
        <v>292.77</v>
      </c>
      <c r="L105" s="137"/>
      <c r="M105" s="138">
        <f t="shared" si="5"/>
        <v>292.77</v>
      </c>
      <c r="N105" s="138" t="s">
        <v>362</v>
      </c>
      <c r="O105" s="138" t="s">
        <v>152</v>
      </c>
      <c r="P105" s="138" t="str">
        <f t="shared" si="6"/>
        <v>Admin/Payroll</v>
      </c>
    </row>
    <row r="106" spans="1:16" ht="26" x14ac:dyDescent="0.35">
      <c r="A106" s="134" t="s">
        <v>561</v>
      </c>
      <c r="B106" s="135">
        <v>44737</v>
      </c>
      <c r="C106" s="136" t="s">
        <v>773</v>
      </c>
      <c r="D106" s="134" t="s">
        <v>774</v>
      </c>
      <c r="E106" s="137"/>
      <c r="F106" s="134" t="s">
        <v>167</v>
      </c>
      <c r="G106" s="134" t="s">
        <v>359</v>
      </c>
      <c r="H106" s="134" t="s">
        <v>787</v>
      </c>
      <c r="I106" s="134" t="s">
        <v>363</v>
      </c>
      <c r="J106" s="137" t="s">
        <v>136</v>
      </c>
      <c r="K106" s="138">
        <v>244.22</v>
      </c>
      <c r="L106" s="137"/>
      <c r="M106" s="138">
        <f t="shared" si="5"/>
        <v>244.22</v>
      </c>
      <c r="N106" s="138" t="s">
        <v>362</v>
      </c>
      <c r="O106" s="138" t="s">
        <v>152</v>
      </c>
      <c r="P106" s="138" t="str">
        <f t="shared" si="6"/>
        <v>Admin/Payroll</v>
      </c>
    </row>
    <row r="107" spans="1:16" ht="26" x14ac:dyDescent="0.35">
      <c r="A107" s="134" t="s">
        <v>561</v>
      </c>
      <c r="B107" s="135">
        <v>44737</v>
      </c>
      <c r="C107" s="136" t="s">
        <v>773</v>
      </c>
      <c r="D107" s="134" t="s">
        <v>774</v>
      </c>
      <c r="E107" s="137"/>
      <c r="F107" s="134" t="s">
        <v>167</v>
      </c>
      <c r="G107" s="134" t="s">
        <v>359</v>
      </c>
      <c r="H107" s="134" t="s">
        <v>787</v>
      </c>
      <c r="I107" s="134" t="s">
        <v>361</v>
      </c>
      <c r="J107" s="137" t="s">
        <v>136</v>
      </c>
      <c r="K107" s="138">
        <v>44.42</v>
      </c>
      <c r="L107" s="137"/>
      <c r="M107" s="138">
        <f t="shared" si="5"/>
        <v>44.42</v>
      </c>
      <c r="N107" s="138" t="s">
        <v>362</v>
      </c>
      <c r="O107" s="138" t="s">
        <v>152</v>
      </c>
      <c r="P107" s="138" t="str">
        <f t="shared" si="6"/>
        <v>Admin/Payroll</v>
      </c>
    </row>
    <row r="108" spans="1:16" ht="26" x14ac:dyDescent="0.35">
      <c r="A108" s="134" t="s">
        <v>561</v>
      </c>
      <c r="B108" s="135">
        <v>44751</v>
      </c>
      <c r="C108" s="136" t="s">
        <v>775</v>
      </c>
      <c r="D108" s="134" t="s">
        <v>776</v>
      </c>
      <c r="E108" s="137"/>
      <c r="F108" s="134" t="s">
        <v>167</v>
      </c>
      <c r="G108" s="134" t="s">
        <v>359</v>
      </c>
      <c r="H108" s="134" t="s">
        <v>788</v>
      </c>
      <c r="I108" s="134" t="s">
        <v>363</v>
      </c>
      <c r="J108" s="137" t="s">
        <v>136</v>
      </c>
      <c r="K108" s="138">
        <v>66.63</v>
      </c>
      <c r="L108" s="137"/>
      <c r="M108" s="138">
        <f t="shared" si="5"/>
        <v>66.63</v>
      </c>
      <c r="N108" s="138" t="s">
        <v>362</v>
      </c>
      <c r="O108" s="138" t="s">
        <v>152</v>
      </c>
      <c r="P108" s="138" t="str">
        <f t="shared" si="6"/>
        <v>Admin/Payroll</v>
      </c>
    </row>
    <row r="109" spans="1:16" ht="26" x14ac:dyDescent="0.35">
      <c r="A109" s="134" t="s">
        <v>561</v>
      </c>
      <c r="B109" s="135">
        <v>44751</v>
      </c>
      <c r="C109" s="136" t="s">
        <v>775</v>
      </c>
      <c r="D109" s="134" t="s">
        <v>776</v>
      </c>
      <c r="E109" s="137"/>
      <c r="F109" s="134" t="s">
        <v>167</v>
      </c>
      <c r="G109" s="134" t="s">
        <v>359</v>
      </c>
      <c r="H109" s="134" t="s">
        <v>788</v>
      </c>
      <c r="I109" s="134" t="s">
        <v>361</v>
      </c>
      <c r="J109" s="137" t="s">
        <v>136</v>
      </c>
      <c r="K109" s="138">
        <v>244.22</v>
      </c>
      <c r="L109" s="137"/>
      <c r="M109" s="138">
        <f t="shared" si="5"/>
        <v>244.22</v>
      </c>
      <c r="N109" s="138" t="s">
        <v>362</v>
      </c>
      <c r="O109" s="138" t="s">
        <v>152</v>
      </c>
      <c r="P109" s="138" t="str">
        <f t="shared" si="6"/>
        <v>Admin/Payroll</v>
      </c>
    </row>
    <row r="110" spans="1:16" ht="26" x14ac:dyDescent="0.35">
      <c r="A110" s="134" t="s">
        <v>561</v>
      </c>
      <c r="B110" s="135">
        <v>44765</v>
      </c>
      <c r="C110" s="136" t="s">
        <v>777</v>
      </c>
      <c r="D110" s="134" t="s">
        <v>778</v>
      </c>
      <c r="E110" s="137"/>
      <c r="F110" s="134" t="s">
        <v>167</v>
      </c>
      <c r="G110" s="134" t="s">
        <v>359</v>
      </c>
      <c r="H110" s="134" t="s">
        <v>789</v>
      </c>
      <c r="I110" s="134" t="s">
        <v>363</v>
      </c>
      <c r="J110" s="137" t="s">
        <v>136</v>
      </c>
      <c r="K110" s="138">
        <v>69.66</v>
      </c>
      <c r="L110" s="137"/>
      <c r="M110" s="138">
        <f t="shared" si="5"/>
        <v>69.66</v>
      </c>
      <c r="N110" s="138" t="s">
        <v>362</v>
      </c>
      <c r="O110" s="138" t="s">
        <v>152</v>
      </c>
      <c r="P110" s="138" t="str">
        <f t="shared" si="6"/>
        <v>Admin/Payroll</v>
      </c>
    </row>
    <row r="111" spans="1:16" ht="26" x14ac:dyDescent="0.35">
      <c r="A111" s="134" t="s">
        <v>561</v>
      </c>
      <c r="B111" s="135">
        <v>44765</v>
      </c>
      <c r="C111" s="136" t="s">
        <v>777</v>
      </c>
      <c r="D111" s="134" t="s">
        <v>778</v>
      </c>
      <c r="E111" s="137"/>
      <c r="F111" s="134" t="s">
        <v>167</v>
      </c>
      <c r="G111" s="134" t="s">
        <v>359</v>
      </c>
      <c r="H111" s="134" t="s">
        <v>789</v>
      </c>
      <c r="I111" s="134" t="s">
        <v>361</v>
      </c>
      <c r="J111" s="137" t="s">
        <v>136</v>
      </c>
      <c r="K111" s="138">
        <v>244.22</v>
      </c>
      <c r="L111" s="137"/>
      <c r="M111" s="138">
        <f t="shared" si="5"/>
        <v>244.22</v>
      </c>
      <c r="N111" s="138" t="s">
        <v>362</v>
      </c>
      <c r="O111" s="138" t="s">
        <v>152</v>
      </c>
      <c r="P111" s="138" t="str">
        <f t="shared" si="6"/>
        <v>Admin/Payroll</v>
      </c>
    </row>
    <row r="112" spans="1:16" ht="26" x14ac:dyDescent="0.35">
      <c r="A112" s="134" t="s">
        <v>561</v>
      </c>
      <c r="B112" s="135">
        <v>44779</v>
      </c>
      <c r="C112" s="136" t="s">
        <v>779</v>
      </c>
      <c r="D112" s="134" t="s">
        <v>780</v>
      </c>
      <c r="E112" s="137"/>
      <c r="F112" s="134" t="s">
        <v>167</v>
      </c>
      <c r="G112" s="134" t="s">
        <v>359</v>
      </c>
      <c r="H112" s="134" t="s">
        <v>790</v>
      </c>
      <c r="I112" s="134" t="s">
        <v>363</v>
      </c>
      <c r="J112" s="137" t="s">
        <v>136</v>
      </c>
      <c r="K112" s="138">
        <v>244.22</v>
      </c>
      <c r="L112" s="137"/>
      <c r="M112" s="138">
        <f t="shared" si="5"/>
        <v>244.22</v>
      </c>
      <c r="N112" s="138" t="s">
        <v>362</v>
      </c>
      <c r="O112" s="138" t="s">
        <v>152</v>
      </c>
      <c r="P112" s="138" t="str">
        <f t="shared" si="6"/>
        <v>Admin/Payroll</v>
      </c>
    </row>
    <row r="113" spans="1:16" ht="26" x14ac:dyDescent="0.35">
      <c r="A113" s="134" t="s">
        <v>561</v>
      </c>
      <c r="B113" s="135">
        <v>44779</v>
      </c>
      <c r="C113" s="136" t="s">
        <v>779</v>
      </c>
      <c r="D113" s="134" t="s">
        <v>780</v>
      </c>
      <c r="E113" s="137"/>
      <c r="F113" s="134" t="s">
        <v>167</v>
      </c>
      <c r="G113" s="134" t="s">
        <v>359</v>
      </c>
      <c r="H113" s="134" t="s">
        <v>790</v>
      </c>
      <c r="I113" s="134" t="s">
        <v>361</v>
      </c>
      <c r="J113" s="137" t="s">
        <v>136</v>
      </c>
      <c r="K113" s="138">
        <v>46.44</v>
      </c>
      <c r="L113" s="137"/>
      <c r="M113" s="138">
        <f t="shared" si="5"/>
        <v>46.44</v>
      </c>
      <c r="N113" s="138" t="s">
        <v>362</v>
      </c>
      <c r="O113" s="138" t="s">
        <v>152</v>
      </c>
      <c r="P113" s="138" t="str">
        <f t="shared" si="6"/>
        <v>Admin/Payroll</v>
      </c>
    </row>
    <row r="114" spans="1:16" ht="26" x14ac:dyDescent="0.35">
      <c r="A114" s="134" t="s">
        <v>561</v>
      </c>
      <c r="B114" s="135">
        <v>44793</v>
      </c>
      <c r="C114" s="136" t="s">
        <v>781</v>
      </c>
      <c r="D114" s="134" t="s">
        <v>782</v>
      </c>
      <c r="E114" s="137"/>
      <c r="F114" s="134" t="s">
        <v>167</v>
      </c>
      <c r="G114" s="134" t="s">
        <v>359</v>
      </c>
      <c r="H114" s="134" t="s">
        <v>791</v>
      </c>
      <c r="I114" s="134" t="s">
        <v>363</v>
      </c>
      <c r="J114" s="137" t="s">
        <v>136</v>
      </c>
      <c r="K114" s="138">
        <v>24.23</v>
      </c>
      <c r="L114" s="137"/>
      <c r="M114" s="138">
        <f t="shared" si="5"/>
        <v>24.23</v>
      </c>
      <c r="N114" s="138" t="s">
        <v>362</v>
      </c>
      <c r="O114" s="138" t="s">
        <v>152</v>
      </c>
      <c r="P114" s="138" t="str">
        <f t="shared" si="6"/>
        <v>Admin/Payroll</v>
      </c>
    </row>
    <row r="115" spans="1:16" ht="26" x14ac:dyDescent="0.35">
      <c r="A115" s="134" t="s">
        <v>561</v>
      </c>
      <c r="B115" s="135">
        <v>44793</v>
      </c>
      <c r="C115" s="136" t="s">
        <v>781</v>
      </c>
      <c r="D115" s="134" t="s">
        <v>782</v>
      </c>
      <c r="E115" s="137"/>
      <c r="F115" s="134" t="s">
        <v>167</v>
      </c>
      <c r="G115" s="134" t="s">
        <v>359</v>
      </c>
      <c r="H115" s="134" t="s">
        <v>791</v>
      </c>
      <c r="I115" s="134" t="s">
        <v>361</v>
      </c>
      <c r="J115" s="137" t="s">
        <v>136</v>
      </c>
      <c r="K115" s="138">
        <v>244.22</v>
      </c>
      <c r="L115" s="137"/>
      <c r="M115" s="138">
        <f t="shared" si="5"/>
        <v>244.22</v>
      </c>
      <c r="N115" s="138" t="s">
        <v>362</v>
      </c>
      <c r="O115" s="138" t="s">
        <v>152</v>
      </c>
      <c r="P115" s="138" t="str">
        <f t="shared" si="6"/>
        <v>Admin/Payroll</v>
      </c>
    </row>
    <row r="116" spans="1:16" ht="26" x14ac:dyDescent="0.35">
      <c r="A116" s="134" t="s">
        <v>561</v>
      </c>
      <c r="B116" s="135">
        <v>44807</v>
      </c>
      <c r="C116" s="136" t="s">
        <v>783</v>
      </c>
      <c r="D116" s="134" t="s">
        <v>784</v>
      </c>
      <c r="E116" s="137"/>
      <c r="F116" s="134" t="s">
        <v>167</v>
      </c>
      <c r="G116" s="134" t="s">
        <v>359</v>
      </c>
      <c r="H116" s="134" t="s">
        <v>792</v>
      </c>
      <c r="I116" s="134" t="s">
        <v>363</v>
      </c>
      <c r="J116" s="137" t="s">
        <v>136</v>
      </c>
      <c r="K116" s="138">
        <v>244.22</v>
      </c>
      <c r="L116" s="137"/>
      <c r="M116" s="138">
        <f t="shared" si="5"/>
        <v>244.22</v>
      </c>
      <c r="N116" s="138" t="s">
        <v>362</v>
      </c>
      <c r="O116" s="138" t="s">
        <v>152</v>
      </c>
      <c r="P116" s="138" t="str">
        <f t="shared" si="6"/>
        <v>Admin/Payroll</v>
      </c>
    </row>
    <row r="117" spans="1:16" ht="26" x14ac:dyDescent="0.35">
      <c r="A117" s="134" t="s">
        <v>561</v>
      </c>
      <c r="B117" s="135">
        <v>44807</v>
      </c>
      <c r="C117" s="136" t="s">
        <v>783</v>
      </c>
      <c r="D117" s="134" t="s">
        <v>784</v>
      </c>
      <c r="E117" s="137"/>
      <c r="F117" s="134" t="s">
        <v>167</v>
      </c>
      <c r="G117" s="134" t="s">
        <v>359</v>
      </c>
      <c r="H117" s="134" t="s">
        <v>792</v>
      </c>
      <c r="I117" s="134" t="s">
        <v>361</v>
      </c>
      <c r="J117" s="137" t="s">
        <v>136</v>
      </c>
      <c r="K117" s="138">
        <v>59.56</v>
      </c>
      <c r="L117" s="137"/>
      <c r="M117" s="138">
        <f t="shared" si="5"/>
        <v>59.56</v>
      </c>
      <c r="N117" s="138" t="s">
        <v>362</v>
      </c>
      <c r="O117" s="138" t="s">
        <v>152</v>
      </c>
      <c r="P117" s="138" t="str">
        <f t="shared" si="6"/>
        <v>Admin/Payroll</v>
      </c>
    </row>
    <row r="118" spans="1:16" ht="26" x14ac:dyDescent="0.35">
      <c r="A118" s="134" t="s">
        <v>561</v>
      </c>
      <c r="B118" s="135">
        <v>44821</v>
      </c>
      <c r="C118" s="136" t="s">
        <v>785</v>
      </c>
      <c r="D118" s="134" t="s">
        <v>786</v>
      </c>
      <c r="E118" s="137"/>
      <c r="F118" s="134" t="s">
        <v>167</v>
      </c>
      <c r="G118" s="134" t="s">
        <v>359</v>
      </c>
      <c r="H118" s="134" t="s">
        <v>793</v>
      </c>
      <c r="I118" s="134" t="s">
        <v>363</v>
      </c>
      <c r="J118" s="137" t="s">
        <v>136</v>
      </c>
      <c r="K118" s="138">
        <v>34.32</v>
      </c>
      <c r="L118" s="137"/>
      <c r="M118" s="138">
        <f t="shared" si="5"/>
        <v>34.32</v>
      </c>
      <c r="N118" s="138" t="s">
        <v>362</v>
      </c>
      <c r="O118" s="138" t="s">
        <v>152</v>
      </c>
      <c r="P118" s="138" t="str">
        <f t="shared" si="6"/>
        <v>Admin/Payroll</v>
      </c>
    </row>
    <row r="119" spans="1:16" ht="26" x14ac:dyDescent="0.35">
      <c r="A119" s="134" t="s">
        <v>561</v>
      </c>
      <c r="B119" s="135">
        <v>44821</v>
      </c>
      <c r="C119" s="136" t="s">
        <v>785</v>
      </c>
      <c r="D119" s="134" t="s">
        <v>786</v>
      </c>
      <c r="E119" s="137"/>
      <c r="F119" s="134" t="s">
        <v>167</v>
      </c>
      <c r="G119" s="134" t="s">
        <v>359</v>
      </c>
      <c r="H119" s="134" t="s">
        <v>793</v>
      </c>
      <c r="I119" s="134" t="s">
        <v>361</v>
      </c>
      <c r="J119" s="137" t="s">
        <v>136</v>
      </c>
      <c r="K119" s="138">
        <v>257.55</v>
      </c>
      <c r="L119" s="137"/>
      <c r="M119" s="138">
        <f t="shared" si="5"/>
        <v>257.55</v>
      </c>
      <c r="N119" s="138" t="s">
        <v>362</v>
      </c>
      <c r="O119" s="138" t="s">
        <v>152</v>
      </c>
      <c r="P119" s="138" t="str">
        <f t="shared" si="6"/>
        <v>Admin/Payroll</v>
      </c>
    </row>
    <row r="120" spans="1:16" x14ac:dyDescent="0.35">
      <c r="A120" s="134" t="s">
        <v>794</v>
      </c>
      <c r="B120" s="135">
        <v>44816</v>
      </c>
      <c r="C120" s="136" t="s">
        <v>795</v>
      </c>
      <c r="D120" s="134" t="s">
        <v>796</v>
      </c>
      <c r="E120" s="137"/>
      <c r="F120" s="134" t="s">
        <v>167</v>
      </c>
      <c r="G120" s="134" t="s">
        <v>208</v>
      </c>
      <c r="H120" s="134" t="s">
        <v>551</v>
      </c>
      <c r="I120" s="134"/>
      <c r="J120" s="137" t="s">
        <v>209</v>
      </c>
      <c r="K120" s="138">
        <v>2675</v>
      </c>
      <c r="L120" s="137"/>
      <c r="M120" s="138">
        <f t="shared" si="5"/>
        <v>2675</v>
      </c>
      <c r="N120" s="138" t="s">
        <v>362</v>
      </c>
      <c r="O120" s="138" t="s">
        <v>797</v>
      </c>
      <c r="P120" s="138" t="str">
        <f t="shared" si="6"/>
        <v>Admin/Baker Tilley</v>
      </c>
    </row>
    <row r="121" spans="1:16" ht="39" x14ac:dyDescent="0.35">
      <c r="A121" s="134" t="s">
        <v>549</v>
      </c>
      <c r="B121" s="135">
        <v>44747</v>
      </c>
      <c r="C121" s="136" t="s">
        <v>798</v>
      </c>
      <c r="D121" s="134" t="s">
        <v>799</v>
      </c>
      <c r="E121" s="137"/>
      <c r="F121" s="134" t="s">
        <v>167</v>
      </c>
      <c r="G121" s="134" t="s">
        <v>208</v>
      </c>
      <c r="H121" s="134" t="s">
        <v>551</v>
      </c>
      <c r="I121" s="134" t="s">
        <v>800</v>
      </c>
      <c r="J121" s="137" t="s">
        <v>209</v>
      </c>
      <c r="K121" s="138">
        <v>80894</v>
      </c>
      <c r="L121" s="137"/>
      <c r="M121" s="138">
        <f t="shared" si="5"/>
        <v>80894</v>
      </c>
      <c r="N121" s="138" t="s">
        <v>362</v>
      </c>
      <c r="O121" s="138" t="s">
        <v>66</v>
      </c>
      <c r="P121" s="138" t="str">
        <f t="shared" si="6"/>
        <v>Admin/EY</v>
      </c>
    </row>
    <row r="122" spans="1:16" ht="39" x14ac:dyDescent="0.35">
      <c r="A122" s="134" t="s">
        <v>549</v>
      </c>
      <c r="B122" s="135">
        <v>44747</v>
      </c>
      <c r="C122" s="136" t="s">
        <v>798</v>
      </c>
      <c r="D122" s="134" t="s">
        <v>801</v>
      </c>
      <c r="E122" s="137"/>
      <c r="F122" s="134" t="s">
        <v>167</v>
      </c>
      <c r="G122" s="134" t="s">
        <v>208</v>
      </c>
      <c r="H122" s="134" t="s">
        <v>551</v>
      </c>
      <c r="I122" s="134" t="s">
        <v>802</v>
      </c>
      <c r="J122" s="137" t="s">
        <v>209</v>
      </c>
      <c r="K122" s="138">
        <v>37336.6</v>
      </c>
      <c r="L122" s="137"/>
      <c r="M122" s="138">
        <f t="shared" si="5"/>
        <v>37336.6</v>
      </c>
      <c r="N122" s="138" t="s">
        <v>362</v>
      </c>
      <c r="O122" s="138" t="s">
        <v>66</v>
      </c>
      <c r="P122" s="138" t="str">
        <f t="shared" si="6"/>
        <v>Admin/EY</v>
      </c>
    </row>
    <row r="123" spans="1:16" ht="39" x14ac:dyDescent="0.35">
      <c r="A123" s="134" t="s">
        <v>549</v>
      </c>
      <c r="B123" s="135">
        <v>44755</v>
      </c>
      <c r="C123" s="136" t="s">
        <v>803</v>
      </c>
      <c r="D123" s="134" t="s">
        <v>804</v>
      </c>
      <c r="E123" s="137"/>
      <c r="F123" s="134" t="s">
        <v>167</v>
      </c>
      <c r="G123" s="134" t="s">
        <v>208</v>
      </c>
      <c r="H123" s="134" t="s">
        <v>551</v>
      </c>
      <c r="I123" s="134" t="s">
        <v>805</v>
      </c>
      <c r="J123" s="137" t="s">
        <v>209</v>
      </c>
      <c r="K123" s="138">
        <v>346.5</v>
      </c>
      <c r="L123" s="137"/>
      <c r="M123" s="138">
        <f t="shared" si="5"/>
        <v>346.5</v>
      </c>
      <c r="N123" s="138" t="s">
        <v>362</v>
      </c>
      <c r="O123" s="138" t="s">
        <v>806</v>
      </c>
      <c r="P123" s="138" t="str">
        <f t="shared" si="6"/>
        <v>Admin/Salem Group</v>
      </c>
    </row>
    <row r="124" spans="1:16" ht="39" x14ac:dyDescent="0.35">
      <c r="A124" s="134" t="s">
        <v>549</v>
      </c>
      <c r="B124" s="135">
        <v>44755</v>
      </c>
      <c r="C124" s="136" t="s">
        <v>803</v>
      </c>
      <c r="D124" s="134" t="s">
        <v>807</v>
      </c>
      <c r="E124" s="137"/>
      <c r="F124" s="134" t="s">
        <v>167</v>
      </c>
      <c r="G124" s="134" t="s">
        <v>208</v>
      </c>
      <c r="H124" s="134" t="s">
        <v>551</v>
      </c>
      <c r="I124" s="134" t="s">
        <v>808</v>
      </c>
      <c r="J124" s="137" t="s">
        <v>209</v>
      </c>
      <c r="K124" s="138">
        <v>346.5</v>
      </c>
      <c r="L124" s="137"/>
      <c r="M124" s="138">
        <f t="shared" si="5"/>
        <v>346.5</v>
      </c>
      <c r="N124" s="138" t="s">
        <v>362</v>
      </c>
      <c r="O124" s="138" t="s">
        <v>806</v>
      </c>
      <c r="P124" s="138" t="str">
        <f t="shared" si="6"/>
        <v>Admin/Salem Group</v>
      </c>
    </row>
    <row r="125" spans="1:16" ht="39" x14ac:dyDescent="0.35">
      <c r="A125" s="134" t="s">
        <v>549</v>
      </c>
      <c r="B125" s="135">
        <v>44755</v>
      </c>
      <c r="C125" s="136" t="s">
        <v>803</v>
      </c>
      <c r="D125" s="134" t="s">
        <v>809</v>
      </c>
      <c r="E125" s="137"/>
      <c r="F125" s="134" t="s">
        <v>167</v>
      </c>
      <c r="G125" s="134" t="s">
        <v>208</v>
      </c>
      <c r="H125" s="134" t="s">
        <v>551</v>
      </c>
      <c r="I125" s="134" t="s">
        <v>810</v>
      </c>
      <c r="J125" s="137" t="s">
        <v>209</v>
      </c>
      <c r="K125" s="138">
        <v>299.25</v>
      </c>
      <c r="L125" s="137"/>
      <c r="M125" s="138">
        <f t="shared" si="5"/>
        <v>299.25</v>
      </c>
      <c r="N125" s="138" t="s">
        <v>362</v>
      </c>
      <c r="O125" s="138" t="s">
        <v>806</v>
      </c>
      <c r="P125" s="138" t="str">
        <f t="shared" si="6"/>
        <v>Admin/Salem Group</v>
      </c>
    </row>
    <row r="126" spans="1:16" ht="39" x14ac:dyDescent="0.35">
      <c r="A126" s="134" t="s">
        <v>549</v>
      </c>
      <c r="B126" s="135">
        <v>44755</v>
      </c>
      <c r="C126" s="136" t="s">
        <v>803</v>
      </c>
      <c r="D126" s="134" t="s">
        <v>811</v>
      </c>
      <c r="E126" s="137"/>
      <c r="F126" s="134" t="s">
        <v>167</v>
      </c>
      <c r="G126" s="134" t="s">
        <v>208</v>
      </c>
      <c r="H126" s="134" t="s">
        <v>551</v>
      </c>
      <c r="I126" s="134" t="s">
        <v>812</v>
      </c>
      <c r="J126" s="137" t="s">
        <v>209</v>
      </c>
      <c r="K126" s="138">
        <v>393.75</v>
      </c>
      <c r="L126" s="137"/>
      <c r="M126" s="138">
        <f t="shared" si="5"/>
        <v>393.75</v>
      </c>
      <c r="N126" s="138" t="s">
        <v>362</v>
      </c>
      <c r="O126" s="138" t="s">
        <v>806</v>
      </c>
      <c r="P126" s="138" t="str">
        <f t="shared" si="6"/>
        <v>Admin/Salem Group</v>
      </c>
    </row>
    <row r="127" spans="1:16" ht="39" x14ac:dyDescent="0.35">
      <c r="A127" s="134" t="s">
        <v>549</v>
      </c>
      <c r="B127" s="135">
        <v>44755</v>
      </c>
      <c r="C127" s="136" t="s">
        <v>803</v>
      </c>
      <c r="D127" s="134" t="s">
        <v>813</v>
      </c>
      <c r="E127" s="137"/>
      <c r="F127" s="134" t="s">
        <v>167</v>
      </c>
      <c r="G127" s="134" t="s">
        <v>208</v>
      </c>
      <c r="H127" s="134" t="s">
        <v>551</v>
      </c>
      <c r="I127" s="134" t="s">
        <v>814</v>
      </c>
      <c r="J127" s="137" t="s">
        <v>209</v>
      </c>
      <c r="K127" s="138">
        <v>488.25</v>
      </c>
      <c r="L127" s="137"/>
      <c r="M127" s="138">
        <f t="shared" si="5"/>
        <v>488.25</v>
      </c>
      <c r="N127" s="138" t="s">
        <v>362</v>
      </c>
      <c r="O127" s="138" t="s">
        <v>806</v>
      </c>
      <c r="P127" s="138" t="str">
        <f t="shared" si="6"/>
        <v>Admin/Salem Group</v>
      </c>
    </row>
    <row r="128" spans="1:16" ht="39" x14ac:dyDescent="0.35">
      <c r="A128" s="134" t="s">
        <v>549</v>
      </c>
      <c r="B128" s="135">
        <v>44776</v>
      </c>
      <c r="C128" s="136" t="s">
        <v>815</v>
      </c>
      <c r="D128" s="134" t="s">
        <v>816</v>
      </c>
      <c r="E128" s="137"/>
      <c r="F128" s="134" t="s">
        <v>167</v>
      </c>
      <c r="G128" s="134" t="s">
        <v>208</v>
      </c>
      <c r="H128" s="134" t="s">
        <v>551</v>
      </c>
      <c r="I128" s="134" t="s">
        <v>817</v>
      </c>
      <c r="J128" s="137" t="s">
        <v>209</v>
      </c>
      <c r="K128" s="138">
        <v>73634.3</v>
      </c>
      <c r="L128" s="137"/>
      <c r="M128" s="138">
        <f t="shared" si="5"/>
        <v>73634.3</v>
      </c>
      <c r="N128" s="138" t="s">
        <v>362</v>
      </c>
      <c r="O128" s="138" t="s">
        <v>66</v>
      </c>
      <c r="P128" s="138" t="str">
        <f t="shared" si="6"/>
        <v>Admin/EY</v>
      </c>
    </row>
    <row r="129" spans="1:16" ht="39" x14ac:dyDescent="0.35">
      <c r="A129" s="134" t="s">
        <v>549</v>
      </c>
      <c r="B129" s="135">
        <v>44776</v>
      </c>
      <c r="C129" s="136" t="s">
        <v>815</v>
      </c>
      <c r="D129" s="134" t="s">
        <v>818</v>
      </c>
      <c r="E129" s="137"/>
      <c r="F129" s="134" t="s">
        <v>167</v>
      </c>
      <c r="G129" s="134" t="s">
        <v>208</v>
      </c>
      <c r="H129" s="134" t="s">
        <v>551</v>
      </c>
      <c r="I129" s="134" t="s">
        <v>819</v>
      </c>
      <c r="J129" s="137" t="s">
        <v>209</v>
      </c>
      <c r="K129" s="138">
        <v>89434.9</v>
      </c>
      <c r="L129" s="137"/>
      <c r="M129" s="138">
        <f t="shared" si="5"/>
        <v>89434.9</v>
      </c>
      <c r="N129" s="138" t="s">
        <v>362</v>
      </c>
      <c r="O129" s="138" t="s">
        <v>66</v>
      </c>
      <c r="P129" s="138" t="str">
        <f t="shared" si="6"/>
        <v>Admin/EY</v>
      </c>
    </row>
    <row r="130" spans="1:16" ht="26" x14ac:dyDescent="0.35">
      <c r="A130" s="134" t="s">
        <v>820</v>
      </c>
      <c r="B130" s="135">
        <v>44747</v>
      </c>
      <c r="C130" s="136" t="s">
        <v>821</v>
      </c>
      <c r="D130" s="134"/>
      <c r="E130" s="137"/>
      <c r="F130" s="134" t="s">
        <v>167</v>
      </c>
      <c r="G130" s="134" t="s">
        <v>168</v>
      </c>
      <c r="H130" s="134" t="s">
        <v>822</v>
      </c>
      <c r="I130" s="134"/>
      <c r="J130" s="137"/>
      <c r="K130" s="138">
        <v>81.36</v>
      </c>
      <c r="L130" s="137"/>
      <c r="M130" s="138">
        <f t="shared" si="5"/>
        <v>81.36</v>
      </c>
      <c r="N130" s="138" t="s">
        <v>362</v>
      </c>
      <c r="O130" s="138" t="s">
        <v>823</v>
      </c>
      <c r="P130" s="138" t="str">
        <f t="shared" si="6"/>
        <v>Admin/Cell Phones</v>
      </c>
    </row>
    <row r="131" spans="1:16" ht="26" x14ac:dyDescent="0.35">
      <c r="A131" s="134" t="s">
        <v>824</v>
      </c>
      <c r="B131" s="135">
        <v>44747</v>
      </c>
      <c r="C131" s="136" t="s">
        <v>821</v>
      </c>
      <c r="D131" s="134"/>
      <c r="E131" s="137"/>
      <c r="F131" s="134" t="s">
        <v>167</v>
      </c>
      <c r="G131" s="134" t="s">
        <v>168</v>
      </c>
      <c r="H131" s="134" t="s">
        <v>822</v>
      </c>
      <c r="I131" s="134"/>
      <c r="J131" s="137"/>
      <c r="K131" s="138">
        <v>434.63</v>
      </c>
      <c r="L131" s="137"/>
      <c r="M131" s="138">
        <f t="shared" si="5"/>
        <v>434.63</v>
      </c>
      <c r="N131" s="138" t="s">
        <v>362</v>
      </c>
      <c r="O131" s="138" t="s">
        <v>823</v>
      </c>
      <c r="P131" s="138" t="str">
        <f t="shared" si="6"/>
        <v>Admin/Cell Phones</v>
      </c>
    </row>
  </sheetData>
  <autoFilter ref="A38:O131" xr:uid="{E3371D5E-CDF7-4666-B4C0-CA6D1BB66F33}"/>
  <mergeCells count="1">
    <mergeCell ref="G2:I2"/>
  </mergeCells>
  <hyperlinks>
    <hyperlink ref="D40" r:id="rId1" xr:uid="{DCA0EC13-A0F5-44D5-BD58-C1DE08B87A1F}"/>
    <hyperlink ref="D39" r:id="rId2" xr:uid="{ABADFE79-BC55-491E-9B24-D1D9362F2FCF}"/>
    <hyperlink ref="D41" r:id="rId3" xr:uid="{61A40B92-EDCB-4B63-8813-EB1628753231}"/>
    <hyperlink ref="D42" r:id="rId4" xr:uid="{FB70E3DF-0EED-4C24-BF97-A05DABB8AA7C}"/>
    <hyperlink ref="D43" r:id="rId5" xr:uid="{A9D542E8-E6CC-4B58-9B4D-DF15BC16EC4E}"/>
    <hyperlink ref="D44" r:id="rId6" xr:uid="{BB6BC026-E5A2-4A03-A3F9-BDDDA0194F42}"/>
    <hyperlink ref="D45" r:id="rId7" xr:uid="{B8160601-439C-46CD-BEED-99573AC846E5}"/>
    <hyperlink ref="D46" r:id="rId8" xr:uid="{BB34AA65-E1F5-46DD-A686-FB72EFBF009F}"/>
    <hyperlink ref="D47" r:id="rId9" xr:uid="{8A58072D-A120-4566-B12F-6EE194B6ED9B}"/>
    <hyperlink ref="D48" r:id="rId10" xr:uid="{8D4609F5-ACBF-4A87-82B4-7F0797994259}"/>
    <hyperlink ref="D49" r:id="rId11" xr:uid="{01A96879-61EC-41E1-9EF5-8D13FAFAE940}"/>
    <hyperlink ref="D50" r:id="rId12" xr:uid="{56227DE8-EEA1-4242-9D98-A84ACD18EB4D}"/>
    <hyperlink ref="D51" r:id="rId13" xr:uid="{DA75C4CD-F283-4D91-81A6-79D0B41B5368}"/>
    <hyperlink ref="D52" r:id="rId14" xr:uid="{8ADFB73F-3E25-4951-93C6-081DA9BF9F0B}"/>
    <hyperlink ref="D53" r:id="rId15" xr:uid="{CBB6279C-72DE-4A44-A5E6-D0A81C627F25}"/>
    <hyperlink ref="D54" r:id="rId16" xr:uid="{48B882D3-5063-4097-AF7A-745CEA1AFBAF}"/>
    <hyperlink ref="D55" r:id="rId17" xr:uid="{2851F203-0312-4901-858E-02DC279993CB}"/>
    <hyperlink ref="D56" r:id="rId18" xr:uid="{BDEA11CA-2FF8-482D-9C62-DF5649A9F859}"/>
    <hyperlink ref="D57" r:id="rId19" xr:uid="{9129891D-A70E-4831-AE41-36E38388D7F2}"/>
    <hyperlink ref="D58" r:id="rId20" xr:uid="{A0CEEAB5-F5A3-4641-AA5D-594612559A90}"/>
    <hyperlink ref="D59" r:id="rId21" xr:uid="{3A57DA47-8CF3-4CF7-8D77-E1869F7AF722}"/>
    <hyperlink ref="D60" r:id="rId22" xr:uid="{E4794912-AA15-402B-972B-D88697431735}"/>
    <hyperlink ref="D61" r:id="rId23" xr:uid="{7EB4A87A-C69F-4DD5-9295-F5CF6E98F008}"/>
    <hyperlink ref="D62" r:id="rId24" xr:uid="{957F9B41-0054-4064-976C-A45FBB80C87F}"/>
    <hyperlink ref="D63" r:id="rId25" xr:uid="{49F35C9C-AC22-42D7-8F52-6963BE72C6A9}"/>
    <hyperlink ref="D64" r:id="rId26" xr:uid="{FCCB57AD-22CF-49F5-BBD5-7976CCE69254}"/>
    <hyperlink ref="D65" r:id="rId27" xr:uid="{FBB469E3-313A-4A78-BD55-3356FBB8CEBB}"/>
    <hyperlink ref="D66" r:id="rId28" xr:uid="{37F34BF0-C77D-4D84-A481-18598C957772}"/>
    <hyperlink ref="D67" r:id="rId29" xr:uid="{EF65FE3D-6D51-4099-911B-522D22039AA9}"/>
    <hyperlink ref="D68" r:id="rId30" xr:uid="{1F7D0653-8C5A-43CA-8C2E-7C1581BF78C3}"/>
    <hyperlink ref="D69" r:id="rId31" xr:uid="{90278E05-6C83-4F67-A802-C1E4F6D7F776}"/>
    <hyperlink ref="D70" r:id="rId32" display="2202215" xr:uid="{170AF3AE-CFD3-4649-9C84-A9C10213D0FD}"/>
    <hyperlink ref="D71" r:id="rId33" display="2202215" xr:uid="{23FA0C8D-7EAD-4EDA-8B64-F5F07D4A5707}"/>
    <hyperlink ref="D72" r:id="rId34" xr:uid="{A5F9996E-0CB8-4B24-A222-AB7DF5C64662}"/>
    <hyperlink ref="D73" r:id="rId35" xr:uid="{320374A1-56EB-4500-A372-48C6DF8C10E1}"/>
    <hyperlink ref="D74" r:id="rId36" xr:uid="{84BD0776-263D-4BEA-821A-FD3E7B04757F}"/>
    <hyperlink ref="D75" r:id="rId37" xr:uid="{3BA9DB16-D2E7-4450-AE73-513AEFB5780A}"/>
    <hyperlink ref="D76" r:id="rId38" xr:uid="{9CE6AAA3-25A8-4CB0-A1ED-EB05113B4A4A}"/>
    <hyperlink ref="D77" r:id="rId39" xr:uid="{E1EA3056-5787-48AF-88DB-552FCDB76F90}"/>
    <hyperlink ref="D78" r:id="rId40" xr:uid="{B33B4DDA-F70F-4C50-B9CE-723A178EDBBB}"/>
    <hyperlink ref="D79" r:id="rId41" xr:uid="{A43D4AE8-E017-4D3A-8CCE-20068314FB6D}"/>
    <hyperlink ref="D80:D81" r:id="rId42" display="2202210" xr:uid="{B910F605-8D50-4A5E-B27D-B8BFAE0D7198}"/>
    <hyperlink ref="D82:D83" r:id="rId43" display="2202210" xr:uid="{88BC4C40-123D-49A6-8AC2-2A6E90FCCB15}"/>
    <hyperlink ref="D84" r:id="rId44" display="2202210" xr:uid="{503633A4-4723-4059-BDA8-39705952A26F}"/>
    <hyperlink ref="D85" r:id="rId45" display="2202210" xr:uid="{AFBAF61C-F0EF-493A-817C-0D0311AA0BDC}"/>
    <hyperlink ref="D86:D89" r:id="rId46" display="2202210" xr:uid="{2CA206A8-B7AC-4460-85BF-26DD27C770B8}"/>
    <hyperlink ref="D90" r:id="rId47" display="2202210" xr:uid="{06F25436-670A-4986-86C1-7FF5412C8288}"/>
    <hyperlink ref="D91" r:id="rId48" display="2202210" xr:uid="{8A3A665E-4AB0-4F69-9D96-78F0CA332B60}"/>
    <hyperlink ref="D96:D97" r:id="rId49" display="2202216" xr:uid="{543A13BC-F039-4F20-A892-5D1D0D80A337}"/>
    <hyperlink ref="D98" r:id="rId50" xr:uid="{0E36F90C-A594-425F-9F76-2931B087427E}"/>
    <hyperlink ref="D99" r:id="rId51" xr:uid="{A93FD078-9035-4A09-ABD2-5D8748FC53A1}"/>
    <hyperlink ref="D100" r:id="rId52" xr:uid="{00042245-80AC-45B1-A7FE-37D7291AA97F}"/>
    <hyperlink ref="D101" r:id="rId53" xr:uid="{25C16A2B-4A04-4EC8-851E-F71EF75705C8}"/>
    <hyperlink ref="D102:D103" r:id="rId54" display="2202219" xr:uid="{7C2EF9A5-586A-4B85-8D20-B849509FBADA}"/>
    <hyperlink ref="D104:D105" r:id="rId55" display="2202220" xr:uid="{1CA7EC50-74C0-468B-BA69-32163E749C0D}"/>
    <hyperlink ref="D106" r:id="rId56" xr:uid="{2150FA2C-BB76-4721-9EAF-AE4E8FA18F94}"/>
    <hyperlink ref="D107" r:id="rId57" xr:uid="{800421DF-40EF-488A-B4FA-7A59D39740CC}"/>
    <hyperlink ref="D108" r:id="rId58" xr:uid="{E87817B2-84A5-4153-99FB-0CD4483F1B6A}"/>
    <hyperlink ref="D109" r:id="rId59" xr:uid="{91A4EFB1-32CC-4740-9B7D-516033898F74}"/>
    <hyperlink ref="D110" r:id="rId60" xr:uid="{FC4835F1-9DFE-4439-8CFE-F0BEF3B5070E}"/>
    <hyperlink ref="D111" r:id="rId61" xr:uid="{A96A980E-4952-4AA3-B84C-E7D6F36377D2}"/>
    <hyperlink ref="D112" r:id="rId62" xr:uid="{891AFA02-C9CC-4BED-AC5D-7CEA9516F1E6}"/>
    <hyperlink ref="D113" r:id="rId63" xr:uid="{5BEDFEA0-1E33-4F3B-8D44-83BFD295A8E9}"/>
    <hyperlink ref="D114" r:id="rId64" xr:uid="{9E61C0C4-597F-4041-BE50-761FCD36650C}"/>
    <hyperlink ref="D115" r:id="rId65" xr:uid="{4605F382-8A0A-4AFC-905C-80FFAA1B7792}"/>
    <hyperlink ref="D116" r:id="rId66" xr:uid="{E315F9E6-CB13-48AE-9AC8-AE3F1F0F31AA}"/>
    <hyperlink ref="D117" r:id="rId67" xr:uid="{A4A27AA5-A00E-462B-B10C-82DF9DBDA42A}"/>
    <hyperlink ref="D118" r:id="rId68" xr:uid="{B31043F4-CF71-4651-95D4-1F7A414B71F4}"/>
    <hyperlink ref="D119" r:id="rId69" xr:uid="{9DFE4DA8-870B-47A9-9B89-78A6F9DE798A}"/>
    <hyperlink ref="D120" r:id="rId70" xr:uid="{C45E1E3B-2EFD-4B64-919A-0A67AF601D1F}"/>
    <hyperlink ref="D121" r:id="rId71" xr:uid="{6856DE04-5BE0-46A0-912B-4BDD84BF04C2}"/>
    <hyperlink ref="D122" r:id="rId72" xr:uid="{AE057524-837C-45D9-ABBA-5B83E129274B}"/>
    <hyperlink ref="D123" r:id="rId73" xr:uid="{8B4DF2FA-C2C1-401F-912B-A96452287622}"/>
    <hyperlink ref="D124" r:id="rId74" xr:uid="{C629D255-CCFF-4C2D-ACE8-1791FDB2AB87}"/>
    <hyperlink ref="D125" r:id="rId75" xr:uid="{57F3CDFD-48F8-43E9-9300-BFD50415AE54}"/>
    <hyperlink ref="D126" r:id="rId76" xr:uid="{9E83F41D-21CE-4BCA-8C36-5A9EAE953A71}"/>
    <hyperlink ref="D127" r:id="rId77" xr:uid="{AD875B38-588E-4C4A-81C9-1A2591B5D96F}"/>
    <hyperlink ref="D128" r:id="rId78" xr:uid="{8DC67A95-0D99-4720-AFD6-92DABAD450FC}"/>
    <hyperlink ref="D129" r:id="rId79" xr:uid="{57FED18A-0071-4C9F-A114-BE89E8F26230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095E94155326D4FA494FC43FF230224" ma:contentTypeVersion="20" ma:contentTypeDescription="Create a new document." ma:contentTypeScope="" ma:versionID="0ebdd5962a2a0b34fe81a9bd0e8e659a">
  <xsd:schema xmlns:xsd="http://www.w3.org/2001/XMLSchema" xmlns:xs="http://www.w3.org/2001/XMLSchema" xmlns:p="http://schemas.microsoft.com/office/2006/metadata/properties" xmlns:ns1="http://schemas.microsoft.com/sharepoint/v3" xmlns:ns2="ddb73bcf-ef26-4f4c-9703-58d9741188a3" xmlns:ns3="a4eaef6c-3ad2-40d6-b56f-17b23949f7bd" targetNamespace="http://schemas.microsoft.com/office/2006/metadata/properties" ma:root="true" ma:fieldsID="58112fedb701f9baa8500ee0f9fe77ac" ns1:_="" ns2:_="" ns3:_="">
    <xsd:import namespace="http://schemas.microsoft.com/sharepoint/v3"/>
    <xsd:import namespace="ddb73bcf-ef26-4f4c-9703-58d9741188a3"/>
    <xsd:import namespace="a4eaef6c-3ad2-40d6-b56f-17b23949f7bd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Category" minOccurs="0"/>
                <xsd:element ref="ns2:SubCategory" minOccurs="0"/>
                <xsd:element ref="ns2:SubSubCategory" minOccurs="0"/>
                <xsd:element ref="ns2:Date_x0020_Posted" minOccurs="0"/>
                <xsd:element ref="ns2:DepartmentOffice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b73bcf-ef26-4f4c-9703-58d9741188a3" elementFormDefault="qualified">
    <xsd:import namespace="http://schemas.microsoft.com/office/2006/documentManagement/types"/>
    <xsd:import namespace="http://schemas.microsoft.com/office/infopath/2007/PartnerControls"/>
    <xsd:element name="Category" ma:index="10" nillable="true" ma:displayName="Category" ma:indexed="true" ma:internalName="Category">
      <xsd:simpleType>
        <xsd:restriction base="dms:Text">
          <xsd:maxLength value="255"/>
        </xsd:restriction>
      </xsd:simpleType>
    </xsd:element>
    <xsd:element name="SubCategory" ma:index="11" nillable="true" ma:displayName="SubCategory" ma:indexed="true" ma:internalName="SubCategory">
      <xsd:simpleType>
        <xsd:restriction base="dms:Text">
          <xsd:maxLength value="255"/>
        </xsd:restriction>
      </xsd:simpleType>
    </xsd:element>
    <xsd:element name="SubSubCategory" ma:index="12" nillable="true" ma:displayName="SubSubCategory" ma:internalName="SubSubCategory">
      <xsd:simpleType>
        <xsd:restriction base="dms:Text">
          <xsd:maxLength value="255"/>
        </xsd:restriction>
      </xsd:simpleType>
    </xsd:element>
    <xsd:element name="Date_x0020_Posted" ma:index="13" nillable="true" ma:displayName="Date Posted" ma:format="DateOnly" ma:internalName="Date_x0020_Posted">
      <xsd:simpleType>
        <xsd:restriction base="dms:DateTime"/>
      </xsd:simpleType>
    </xsd:element>
    <xsd:element name="DepartmentOffice" ma:index="14" nillable="true" ma:displayName="DepartmentOffice" ma:indexed="true" ma:list="{56ee99f5-6660-45f8-9990-a3bc5fb6571c}" ma:internalName="DepartmentOffice" ma:showField="Title" ma:web="a4eaef6c-3ad2-40d6-b56f-17b23949f7bd">
      <xsd:simpleType>
        <xsd:restriction base="dms:Lookup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eaef6c-3ad2-40d6-b56f-17b23949f7bd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ubCategory xmlns="ddb73bcf-ef26-4f4c-9703-58d9741188a3" xsi:nil="true"/>
    <DepartmentOffice xmlns="ddb73bcf-ef26-4f4c-9703-58d9741188a3" xsi:nil="true"/>
    <Category xmlns="ddb73bcf-ef26-4f4c-9703-58d9741188a3" xsi:nil="true"/>
    <Date_x0020_Posted xmlns="ddb73bcf-ef26-4f4c-9703-58d9741188a3" xsi:nil="true"/>
    <PublishingExpirationDate xmlns="http://schemas.microsoft.com/sharepoint/v3" xsi:nil="true"/>
    <PublishingStartDate xmlns="http://schemas.microsoft.com/sharepoint/v3" xsi:nil="true"/>
    <SubSubCategory xmlns="ddb73bcf-ef26-4f4c-9703-58d9741188a3" xsi:nil="true"/>
  </documentManagement>
</p:properties>
</file>

<file path=customXml/itemProps1.xml><?xml version="1.0" encoding="utf-8"?>
<ds:datastoreItem xmlns:ds="http://schemas.openxmlformats.org/officeDocument/2006/customXml" ds:itemID="{983CE1FC-7BCB-4919-8A2B-E5906D088B7C}"/>
</file>

<file path=customXml/itemProps2.xml><?xml version="1.0" encoding="utf-8"?>
<ds:datastoreItem xmlns:ds="http://schemas.openxmlformats.org/officeDocument/2006/customXml" ds:itemID="{A064A55F-7D3C-4DEE-8C25-32E900A4801F}"/>
</file>

<file path=customXml/itemProps3.xml><?xml version="1.0" encoding="utf-8"?>
<ds:datastoreItem xmlns:ds="http://schemas.openxmlformats.org/officeDocument/2006/customXml" ds:itemID="{4CA7D2ED-E5FD-49F6-9004-4697D28C57C0}"/>
</file>

<file path=docProps/CustomMKOP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KProdID">
    <vt:lpwstr>ZMOutlook</vt:lpwstr>
  </property>
  <property fmtid="{D5CDD505-2E9C-101B-9397-08002B2CF9AE}" pid="3" name="SizeBefore">
    <vt:lpwstr>174965</vt:lpwstr>
  </property>
  <property fmtid="{D5CDD505-2E9C-101B-9397-08002B2CF9AE}" pid="4" name="OptimizationTime">
    <vt:lpwstr>20230331_1118</vt:lpwstr>
  </property>
</Properties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2</vt:i4>
      </vt:variant>
    </vt:vector>
  </HeadingPairs>
  <TitlesOfParts>
    <vt:vector size="12" baseType="lpstr">
      <vt:lpstr>Reporting Rollforward Summary</vt:lpstr>
      <vt:lpstr>Detail Ob. and Exp. Rollforward</vt:lpstr>
      <vt:lpstr>ARPA Detail for 22Q4</vt:lpstr>
      <vt:lpstr>GL Reconciliation</vt:lpstr>
      <vt:lpstr>Revenue Recoupment</vt:lpstr>
      <vt:lpstr>ARPA Detail for 2021</vt:lpstr>
      <vt:lpstr>ARPA Detail for 22Q1</vt:lpstr>
      <vt:lpstr>ARPA Detail for 22Q2</vt:lpstr>
      <vt:lpstr>ARPA Detail for 22Q3</vt:lpstr>
      <vt:lpstr>Contact Tracing Recon</vt:lpstr>
      <vt:lpstr>'Contact Tracing Recon'!Print_Titles</vt:lpstr>
      <vt:lpstr>'Revenue Recoupment'!Print_Titles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Onzick, Joseph</dc:creator>
  <cp:keywords/>
  <dc:description/>
  <cp:lastModifiedBy>Sara A Scott</cp:lastModifiedBy>
  <cp:revision/>
  <dcterms:created xsi:type="dcterms:W3CDTF">2022-04-25T13:39:31Z</dcterms:created>
  <dcterms:modified xsi:type="dcterms:W3CDTF">2023-03-31T14:27:36Z</dcterms:modified>
  <cp:category/>
  <cp:contentStatus/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0x010100E095E94155326D4FA494FC43FF230224</vt:lpwstr>
  </property>
  <property fmtid="{D5CDD505-2E9C-101B-9397-08002B2CF9AE}" pid="3" name="MediaServiceImageTags">
    <vt:lpwstr/>
  </property>
</Properties>
</file>